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tente\Desktop\Progetto sismica --\progetto sismica\Armaturapilastri\"/>
    </mc:Choice>
  </mc:AlternateContent>
  <bookViews>
    <workbookView xWindow="0" yWindow="0" windowWidth="20490" windowHeight="7755"/>
  </bookViews>
  <sheets>
    <sheet name="Foglio1" sheetId="1" r:id="rId1"/>
    <sheet name="Mrd telaio 2" sheetId="3" r:id="rId2"/>
    <sheet name="Mrd telaio 13" sheetId="5" r:id="rId3"/>
  </sheets>
  <externalReferences>
    <externalReference r:id="rId4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57" i="1" l="1"/>
  <c r="U49" i="1"/>
  <c r="U51" i="1" l="1"/>
  <c r="U53" i="1"/>
  <c r="U55" i="1"/>
  <c r="AE11" i="1" l="1"/>
  <c r="AE18" i="1"/>
  <c r="AE25" i="1"/>
  <c r="AE32" i="1"/>
  <c r="AE39" i="1"/>
  <c r="K39" i="1" l="1"/>
  <c r="K32" i="1"/>
  <c r="K25" i="1"/>
  <c r="K18" i="1"/>
  <c r="K11" i="1"/>
  <c r="AD39" i="1"/>
  <c r="AD32" i="1"/>
  <c r="AD25" i="1"/>
  <c r="AD18" i="1"/>
  <c r="AD11" i="1"/>
  <c r="AE106" i="1" l="1"/>
  <c r="AD107" i="1"/>
  <c r="AH107" i="1"/>
  <c r="AC108" i="1"/>
  <c r="AD108" i="1"/>
  <c r="AE108" i="1"/>
  <c r="AF108" i="1"/>
  <c r="AG108" i="1"/>
  <c r="AH108" i="1"/>
  <c r="AI108" i="1"/>
  <c r="AJ108" i="1"/>
  <c r="AC109" i="1"/>
  <c r="AD109" i="1"/>
  <c r="AE109" i="1"/>
  <c r="AF109" i="1"/>
  <c r="AG109" i="1"/>
  <c r="AH109" i="1"/>
  <c r="AI109" i="1"/>
  <c r="AJ109" i="1"/>
  <c r="AC110" i="1"/>
  <c r="AD110" i="1"/>
  <c r="AE110" i="1"/>
  <c r="AF110" i="1"/>
  <c r="AG110" i="1"/>
  <c r="AH110" i="1"/>
  <c r="AI110" i="1"/>
  <c r="AJ110" i="1"/>
  <c r="AC111" i="1"/>
  <c r="AD111" i="1"/>
  <c r="AE111" i="1"/>
  <c r="AF111" i="1"/>
  <c r="AG111" i="1"/>
  <c r="AH111" i="1"/>
  <c r="AI111" i="1"/>
  <c r="AJ111" i="1"/>
  <c r="AH96" i="1" l="1"/>
  <c r="AI96" i="1"/>
  <c r="AI95" i="1"/>
  <c r="AH95" i="1"/>
  <c r="AC96" i="1"/>
  <c r="AD96" i="1"/>
  <c r="AD95" i="1"/>
  <c r="AC95" i="1"/>
  <c r="AL68" i="1" l="1"/>
  <c r="AI72" i="1" s="1"/>
  <c r="AF69" i="1"/>
  <c r="AC71" i="1" s="1"/>
  <c r="AC73" i="1" s="1"/>
  <c r="AL82" i="1"/>
  <c r="AI86" i="1" s="1"/>
  <c r="AF83" i="1"/>
  <c r="AC86" i="1" s="1"/>
  <c r="AI85" i="1"/>
  <c r="AI87" i="1" s="1"/>
  <c r="AL83" i="1"/>
  <c r="AF82" i="1"/>
  <c r="AC72" i="1"/>
  <c r="AI71" i="1" l="1"/>
  <c r="AI73" i="1" s="1"/>
  <c r="AC85" i="1"/>
  <c r="AC87" i="1"/>
  <c r="AL69" i="1" l="1"/>
  <c r="AF68" i="1"/>
  <c r="AB59" i="1" l="1"/>
  <c r="AB60" i="1"/>
  <c r="BD84" i="5" l="1"/>
  <c r="BD60" i="5"/>
  <c r="T12" i="3" l="1"/>
  <c r="T13" i="3"/>
  <c r="AB57" i="1" l="1"/>
  <c r="AB58" i="1" s="1"/>
  <c r="Q40" i="1"/>
  <c r="Q41" i="1"/>
  <c r="Q33" i="1"/>
  <c r="Q34" i="1"/>
  <c r="Q26" i="1"/>
  <c r="Q27" i="1"/>
  <c r="Q19" i="1"/>
  <c r="Q20" i="1"/>
  <c r="Q12" i="1"/>
  <c r="Q13" i="1"/>
  <c r="K34" i="1" l="1"/>
  <c r="K33" i="1" s="1"/>
  <c r="P13" i="1"/>
  <c r="K20" i="1"/>
  <c r="K19" i="1" s="1"/>
  <c r="K27" i="1"/>
  <c r="K26" i="1" s="1"/>
  <c r="K13" i="1"/>
  <c r="K12" i="1" s="1"/>
  <c r="K41" i="1"/>
  <c r="K40" i="1" s="1"/>
  <c r="AJ20" i="1"/>
  <c r="AE20" i="1" s="1"/>
  <c r="AE19" i="1" s="1"/>
  <c r="AJ34" i="1"/>
  <c r="AE34" i="1" s="1"/>
  <c r="AE33" i="1" s="1"/>
  <c r="AJ19" i="1"/>
  <c r="AJ33" i="1"/>
  <c r="AJ13" i="1"/>
  <c r="AE13" i="1" s="1"/>
  <c r="AE12" i="1" s="1"/>
  <c r="AJ27" i="1"/>
  <c r="AE27" i="1" s="1"/>
  <c r="AE26" i="1" s="1"/>
  <c r="AJ41" i="1"/>
  <c r="AE41" i="1" s="1"/>
  <c r="AE40" i="1" s="1"/>
  <c r="AJ12" i="1"/>
  <c r="AJ26" i="1"/>
  <c r="AJ40" i="1"/>
  <c r="AI13" i="1" l="1"/>
  <c r="AD34" i="1"/>
  <c r="AD33" i="1" s="1"/>
  <c r="AD20" i="1"/>
  <c r="AD19" i="1" s="1"/>
  <c r="AD27" i="1"/>
  <c r="AD26" i="1" s="1"/>
  <c r="AD41" i="1"/>
  <c r="AD40" i="1" s="1"/>
  <c r="AD13" i="1"/>
  <c r="AD12" i="1" s="1"/>
  <c r="AI9" i="1"/>
  <c r="W50" i="1" s="1"/>
  <c r="AI8" i="1"/>
  <c r="BD106" i="5"/>
  <c r="BD107" i="5"/>
  <c r="AH9" i="1"/>
  <c r="AH8" i="1"/>
  <c r="AG9" i="1"/>
  <c r="AG8" i="1"/>
  <c r="AL106" i="5"/>
  <c r="AL107" i="5"/>
  <c r="S106" i="5"/>
  <c r="S107" i="5"/>
  <c r="AD9" i="1"/>
  <c r="AD8" i="1"/>
  <c r="B106" i="5"/>
  <c r="B107" i="5"/>
  <c r="BD85" i="5"/>
  <c r="AG16" i="1"/>
  <c r="AH16" i="1" s="1"/>
  <c r="AG15" i="1"/>
  <c r="AH15" i="1" s="1"/>
  <c r="AL84" i="5"/>
  <c r="AL85" i="5"/>
  <c r="S85" i="5"/>
  <c r="S84" i="5"/>
  <c r="AD16" i="1"/>
  <c r="AD15" i="1"/>
  <c r="B84" i="5"/>
  <c r="B85" i="5"/>
  <c r="BD61" i="5"/>
  <c r="AH23" i="1"/>
  <c r="AH22" i="1"/>
  <c r="AG23" i="1"/>
  <c r="AG22" i="1"/>
  <c r="AL60" i="5"/>
  <c r="AL61" i="5"/>
  <c r="S60" i="5"/>
  <c r="S61" i="5"/>
  <c r="B60" i="5"/>
  <c r="B61" i="5"/>
  <c r="AI30" i="1"/>
  <c r="W56" i="1" s="1"/>
  <c r="AI29" i="1"/>
  <c r="BD36" i="5"/>
  <c r="BD37" i="5"/>
  <c r="AH30" i="1"/>
  <c r="AH29" i="1"/>
  <c r="AG30" i="1"/>
  <c r="AG29" i="1"/>
  <c r="AL36" i="5"/>
  <c r="AL37" i="5"/>
  <c r="S36" i="5"/>
  <c r="S37" i="5"/>
  <c r="B36" i="5"/>
  <c r="B37" i="5"/>
  <c r="AI37" i="1"/>
  <c r="W58" i="1" s="1"/>
  <c r="AI36" i="1"/>
  <c r="BE12" i="5"/>
  <c r="BE13" i="5"/>
  <c r="AH37" i="1"/>
  <c r="AH36" i="1"/>
  <c r="AG37" i="1"/>
  <c r="AG36" i="1"/>
  <c r="AL12" i="5"/>
  <c r="AL13" i="5"/>
  <c r="AM12" i="5" s="1"/>
  <c r="T12" i="5"/>
  <c r="T13" i="5"/>
  <c r="O15" i="5"/>
  <c r="B13" i="5"/>
  <c r="C12" i="5" s="1"/>
  <c r="AL114" i="5"/>
  <c r="BQ108" i="5"/>
  <c r="AY108" i="5"/>
  <c r="AF108" i="5"/>
  <c r="O108" i="5"/>
  <c r="BE107" i="5"/>
  <c r="AM106" i="5"/>
  <c r="AW110" i="5" s="1"/>
  <c r="C106" i="5"/>
  <c r="BE106" i="5"/>
  <c r="BE114" i="5" s="1"/>
  <c r="BD114" i="5"/>
  <c r="AM107" i="5"/>
  <c r="T106" i="5"/>
  <c r="T107" i="5"/>
  <c r="BQ104" i="5"/>
  <c r="BO104" i="5"/>
  <c r="AW104" i="5"/>
  <c r="AY104" i="5" s="1"/>
  <c r="BQ103" i="5"/>
  <c r="BO103" i="5"/>
  <c r="AY103" i="5"/>
  <c r="AW103" i="5"/>
  <c r="AF103" i="5"/>
  <c r="O103" i="5"/>
  <c r="M103" i="5"/>
  <c r="BD100" i="5"/>
  <c r="BO105" i="5" s="1"/>
  <c r="AL100" i="5"/>
  <c r="AW105" i="5" s="1"/>
  <c r="AW106" i="5" s="1"/>
  <c r="AL108" i="5" s="1"/>
  <c r="S100" i="5"/>
  <c r="B100" i="5"/>
  <c r="AL92" i="5"/>
  <c r="BQ86" i="5"/>
  <c r="AY86" i="5"/>
  <c r="AF86" i="5"/>
  <c r="O86" i="5"/>
  <c r="BE85" i="5"/>
  <c r="AM84" i="5"/>
  <c r="AW88" i="5" s="1"/>
  <c r="C84" i="5"/>
  <c r="BE84" i="5"/>
  <c r="BE92" i="5" s="1"/>
  <c r="BD92" i="5"/>
  <c r="AM85" i="5"/>
  <c r="T84" i="5"/>
  <c r="T85" i="5"/>
  <c r="BQ82" i="5"/>
  <c r="BO82" i="5"/>
  <c r="AW82" i="5"/>
  <c r="AY82" i="5" s="1"/>
  <c r="BQ81" i="5"/>
  <c r="BO81" i="5"/>
  <c r="AY81" i="5"/>
  <c r="AW81" i="5"/>
  <c r="AF81" i="5"/>
  <c r="O81" i="5"/>
  <c r="BD78" i="5"/>
  <c r="BO83" i="5" s="1"/>
  <c r="AL78" i="5"/>
  <c r="AW83" i="5" s="1"/>
  <c r="S78" i="5"/>
  <c r="B78" i="5"/>
  <c r="BQ62" i="5"/>
  <c r="AY62" i="5"/>
  <c r="AF62" i="5"/>
  <c r="O62" i="5"/>
  <c r="BE61" i="5"/>
  <c r="C60" i="5"/>
  <c r="BE60" i="5"/>
  <c r="BD68" i="5"/>
  <c r="AL68" i="5"/>
  <c r="T60" i="5"/>
  <c r="S68" i="5"/>
  <c r="BO58" i="5"/>
  <c r="BQ58" i="5" s="1"/>
  <c r="AW58" i="5"/>
  <c r="AY58" i="5" s="1"/>
  <c r="AW60" i="5" s="1"/>
  <c r="AL62" i="5" s="1"/>
  <c r="AD58" i="5"/>
  <c r="AF58" i="5" s="1"/>
  <c r="BQ57" i="5"/>
  <c r="BO57" i="5"/>
  <c r="AY57" i="5"/>
  <c r="AW57" i="5"/>
  <c r="AF57" i="5"/>
  <c r="AD57" i="5"/>
  <c r="O57" i="5"/>
  <c r="BD54" i="5"/>
  <c r="BO59" i="5" s="1"/>
  <c r="AL54" i="5"/>
  <c r="AW59" i="5" s="1"/>
  <c r="S54" i="5"/>
  <c r="B54" i="5"/>
  <c r="BD44" i="5"/>
  <c r="AL44" i="5"/>
  <c r="B44" i="5"/>
  <c r="AW40" i="5"/>
  <c r="BQ38" i="5"/>
  <c r="AY38" i="5"/>
  <c r="AF38" i="5"/>
  <c r="O38" i="5"/>
  <c r="BE37" i="5"/>
  <c r="AM36" i="5"/>
  <c r="C36" i="5"/>
  <c r="BE36" i="5"/>
  <c r="BE44" i="5" s="1"/>
  <c r="AM37" i="5"/>
  <c r="T36" i="5"/>
  <c r="T37" i="5"/>
  <c r="C37" i="5"/>
  <c r="BO34" i="5"/>
  <c r="BQ34" i="5" s="1"/>
  <c r="AW34" i="5"/>
  <c r="AY34" i="5" s="1"/>
  <c r="BQ33" i="5"/>
  <c r="BO33" i="5"/>
  <c r="AY33" i="5"/>
  <c r="AF33" i="5"/>
  <c r="O33" i="5"/>
  <c r="BD30" i="5"/>
  <c r="BO35" i="5" s="1"/>
  <c r="AL30" i="5"/>
  <c r="AW35" i="5" s="1"/>
  <c r="AW36" i="5" s="1"/>
  <c r="AL38" i="5" s="1"/>
  <c r="S30" i="5"/>
  <c r="B30" i="5"/>
  <c r="BE20" i="5"/>
  <c r="AL20" i="5"/>
  <c r="BR14" i="5"/>
  <c r="AY14" i="5"/>
  <c r="AG14" i="5"/>
  <c r="O14" i="5"/>
  <c r="BF13" i="5"/>
  <c r="BF12" i="5"/>
  <c r="BF20" i="5" s="1"/>
  <c r="AM13" i="5"/>
  <c r="U12" i="5"/>
  <c r="U13" i="5"/>
  <c r="B12" i="5"/>
  <c r="C13" i="5" s="1"/>
  <c r="BP10" i="5"/>
  <c r="BR10" i="5" s="1"/>
  <c r="AE10" i="5"/>
  <c r="AG10" i="5" s="1"/>
  <c r="BR9" i="5"/>
  <c r="BP9" i="5"/>
  <c r="AY9" i="5"/>
  <c r="AG9" i="5"/>
  <c r="AE9" i="5"/>
  <c r="O9" i="5"/>
  <c r="BE6" i="5"/>
  <c r="BP11" i="5" s="1"/>
  <c r="BP12" i="5" s="1"/>
  <c r="BE14" i="5" s="1"/>
  <c r="AL6" i="5"/>
  <c r="AW11" i="5" s="1"/>
  <c r="T6" i="5"/>
  <c r="B6" i="5"/>
  <c r="T20" i="3"/>
  <c r="U12" i="3"/>
  <c r="U20" i="3" s="1"/>
  <c r="U13" i="3"/>
  <c r="BQ108" i="3"/>
  <c r="BQ103" i="3"/>
  <c r="AY108" i="3"/>
  <c r="AY103" i="3"/>
  <c r="AF108" i="3"/>
  <c r="AF103" i="3"/>
  <c r="O108" i="3"/>
  <c r="O103" i="3"/>
  <c r="BQ86" i="3"/>
  <c r="BQ81" i="3"/>
  <c r="AY86" i="3"/>
  <c r="AY81" i="3"/>
  <c r="BD84" i="3"/>
  <c r="BD92" i="3" s="1"/>
  <c r="AF86" i="3"/>
  <c r="AF81" i="3"/>
  <c r="O86" i="3"/>
  <c r="O81" i="3"/>
  <c r="BQ62" i="3"/>
  <c r="BQ57" i="3"/>
  <c r="AY62" i="3"/>
  <c r="AY57" i="3"/>
  <c r="AF62" i="3"/>
  <c r="AF57" i="3"/>
  <c r="O62" i="3"/>
  <c r="O57" i="3"/>
  <c r="BQ38" i="3"/>
  <c r="BQ33" i="3"/>
  <c r="AY38" i="3"/>
  <c r="AY33" i="3"/>
  <c r="AF38" i="3"/>
  <c r="AF33" i="3"/>
  <c r="O38" i="3"/>
  <c r="O33" i="3"/>
  <c r="BR14" i="3"/>
  <c r="BR9" i="3"/>
  <c r="AY14" i="3"/>
  <c r="AY9" i="3"/>
  <c r="AG14" i="3"/>
  <c r="AG9" i="3"/>
  <c r="AE9" i="3"/>
  <c r="AI39" i="1" l="1"/>
  <c r="BO60" i="5"/>
  <c r="BD62" i="5" s="1"/>
  <c r="BD66" i="5" s="1"/>
  <c r="BO83" i="3"/>
  <c r="W55" i="1"/>
  <c r="X55" i="1" s="1"/>
  <c r="AI32" i="1"/>
  <c r="AG39" i="1"/>
  <c r="AG25" i="1"/>
  <c r="AG18" i="1"/>
  <c r="AG20" i="1" s="1"/>
  <c r="AG19" i="1" s="1"/>
  <c r="AG11" i="1"/>
  <c r="W57" i="1"/>
  <c r="X57" i="1" s="1"/>
  <c r="AI11" i="1"/>
  <c r="W49" i="1"/>
  <c r="X49" i="1" s="1"/>
  <c r="AG32" i="1"/>
  <c r="BO106" i="5"/>
  <c r="BD108" i="5" s="1"/>
  <c r="BD112" i="5" s="1"/>
  <c r="BO84" i="5"/>
  <c r="BD86" i="5" s="1"/>
  <c r="BD90" i="5" s="1"/>
  <c r="AW84" i="5"/>
  <c r="AL86" i="5" s="1"/>
  <c r="M81" i="5"/>
  <c r="BO36" i="5"/>
  <c r="BD38" i="5" s="1"/>
  <c r="BD42" i="5" s="1"/>
  <c r="AD34" i="5"/>
  <c r="AF34" i="5" s="1"/>
  <c r="AD33" i="5"/>
  <c r="AW9" i="5"/>
  <c r="AW10" i="5"/>
  <c r="AY10" i="5" s="1"/>
  <c r="AW12" i="5" s="1"/>
  <c r="AL14" i="5" s="1"/>
  <c r="AL18" i="5" s="1"/>
  <c r="AW16" i="5"/>
  <c r="AL42" i="5"/>
  <c r="AL39" i="5"/>
  <c r="AL40" i="5" s="1"/>
  <c r="AL41" i="5" s="1"/>
  <c r="AL43" i="5" s="1"/>
  <c r="AL90" i="5"/>
  <c r="AL87" i="5"/>
  <c r="AL88" i="5" s="1"/>
  <c r="AL89" i="5" s="1"/>
  <c r="AL91" i="5" s="1"/>
  <c r="BE18" i="5"/>
  <c r="BE15" i="5"/>
  <c r="BE16" i="5" s="1"/>
  <c r="BE17" i="5" s="1"/>
  <c r="BE19" i="5" s="1"/>
  <c r="AL112" i="5"/>
  <c r="AL109" i="5"/>
  <c r="AL110" i="5" s="1"/>
  <c r="AL111" i="5" s="1"/>
  <c r="AL113" i="5" s="1"/>
  <c r="AL116" i="5" s="1"/>
  <c r="B68" i="5"/>
  <c r="C61" i="5"/>
  <c r="AL66" i="5"/>
  <c r="AL63" i="5"/>
  <c r="AL64" i="5" s="1"/>
  <c r="AL65" i="5" s="1"/>
  <c r="AL67" i="5" s="1"/>
  <c r="AE15" i="5"/>
  <c r="AG15" i="5" s="1"/>
  <c r="AW14" i="5"/>
  <c r="AM20" i="5"/>
  <c r="M33" i="5"/>
  <c r="AW33" i="5"/>
  <c r="M34" i="5"/>
  <c r="O34" i="5" s="1"/>
  <c r="M35" i="5"/>
  <c r="AW39" i="5"/>
  <c r="AY39" i="5" s="1"/>
  <c r="M40" i="5"/>
  <c r="M38" i="5"/>
  <c r="C44" i="5"/>
  <c r="AM60" i="5"/>
  <c r="M15" i="5"/>
  <c r="T44" i="5"/>
  <c r="AD38" i="5"/>
  <c r="AD40" i="5"/>
  <c r="U20" i="5"/>
  <c r="AE14" i="5"/>
  <c r="AE16" i="5"/>
  <c r="BD63" i="5"/>
  <c r="BD64" i="5" s="1"/>
  <c r="BD65" i="5" s="1"/>
  <c r="BD67" i="5" s="1"/>
  <c r="T68" i="5"/>
  <c r="AD64" i="5"/>
  <c r="C107" i="5"/>
  <c r="M105" i="5"/>
  <c r="M104" i="5"/>
  <c r="O104" i="5" s="1"/>
  <c r="B114" i="5"/>
  <c r="B20" i="5"/>
  <c r="M39" i="5"/>
  <c r="O39" i="5" s="1"/>
  <c r="M9" i="5"/>
  <c r="M10" i="5"/>
  <c r="O10" i="5" s="1"/>
  <c r="M11" i="5"/>
  <c r="AW15" i="5"/>
  <c r="AY15" i="5" s="1"/>
  <c r="M16" i="5"/>
  <c r="M14" i="5"/>
  <c r="C20" i="5"/>
  <c r="AD39" i="5"/>
  <c r="AF39" i="5" s="1"/>
  <c r="AW38" i="5"/>
  <c r="AM44" i="5"/>
  <c r="M57" i="5"/>
  <c r="M58" i="5"/>
  <c r="O58" i="5" s="1"/>
  <c r="M59" i="5"/>
  <c r="M64" i="5"/>
  <c r="C68" i="5"/>
  <c r="M62" i="5"/>
  <c r="C85" i="5"/>
  <c r="M86" i="5" s="1"/>
  <c r="M83" i="5"/>
  <c r="M82" i="5"/>
  <c r="O82" i="5" s="1"/>
  <c r="B92" i="5"/>
  <c r="BD109" i="5"/>
  <c r="BD110" i="5" s="1"/>
  <c r="BD111" i="5" s="1"/>
  <c r="BD113" i="5" s="1"/>
  <c r="AE11" i="5"/>
  <c r="AE12" i="5" s="1"/>
  <c r="T14" i="5" s="1"/>
  <c r="AD35" i="5"/>
  <c r="AD36" i="5" s="1"/>
  <c r="S38" i="5" s="1"/>
  <c r="AD59" i="5"/>
  <c r="AD60" i="5" s="1"/>
  <c r="S62" i="5" s="1"/>
  <c r="AM61" i="5"/>
  <c r="AD87" i="5"/>
  <c r="AF87" i="5" s="1"/>
  <c r="AW86" i="5"/>
  <c r="AM92" i="5"/>
  <c r="AD109" i="5"/>
  <c r="AF109" i="5" s="1"/>
  <c r="AW108" i="5"/>
  <c r="AM114" i="5"/>
  <c r="BP14" i="5"/>
  <c r="BP15" i="5"/>
  <c r="BR15" i="5" s="1"/>
  <c r="T20" i="5"/>
  <c r="BO38" i="5"/>
  <c r="BO39" i="5"/>
  <c r="BQ39" i="5" s="1"/>
  <c r="S44" i="5"/>
  <c r="BE68" i="5"/>
  <c r="BO64" i="5"/>
  <c r="T92" i="5"/>
  <c r="AD86" i="5"/>
  <c r="AD88" i="5"/>
  <c r="T114" i="5"/>
  <c r="AD108" i="5"/>
  <c r="AD110" i="5"/>
  <c r="BP16" i="5"/>
  <c r="BO40" i="5"/>
  <c r="T61" i="5"/>
  <c r="BO62" i="5"/>
  <c r="BO63" i="5"/>
  <c r="BQ63" i="5" s="1"/>
  <c r="AW87" i="5"/>
  <c r="AY87" i="5" s="1"/>
  <c r="M88" i="5"/>
  <c r="C92" i="5"/>
  <c r="AW109" i="5"/>
  <c r="AY109" i="5" s="1"/>
  <c r="M110" i="5"/>
  <c r="M108" i="5"/>
  <c r="C114" i="5"/>
  <c r="AD83" i="5"/>
  <c r="AD105" i="5"/>
  <c r="AD106" i="5" s="1"/>
  <c r="S108" i="5" s="1"/>
  <c r="AD81" i="5"/>
  <c r="AD82" i="5"/>
  <c r="AF82" i="5" s="1"/>
  <c r="BO86" i="5"/>
  <c r="BO87" i="5"/>
  <c r="BQ87" i="5" s="1"/>
  <c r="S92" i="5"/>
  <c r="AD103" i="5"/>
  <c r="AD104" i="5"/>
  <c r="AF104" i="5" s="1"/>
  <c r="BO108" i="5"/>
  <c r="BO109" i="5"/>
  <c r="BQ109" i="5" s="1"/>
  <c r="S114" i="5"/>
  <c r="BO88" i="5"/>
  <c r="BO110" i="5"/>
  <c r="AE10" i="3"/>
  <c r="AG10" i="3" s="1"/>
  <c r="BO84" i="3"/>
  <c r="BD86" i="3" s="1"/>
  <c r="BD106" i="3"/>
  <c r="BD107" i="3"/>
  <c r="AL106" i="3"/>
  <c r="AL107" i="3"/>
  <c r="S106" i="3"/>
  <c r="S107" i="3"/>
  <c r="B106" i="3"/>
  <c r="B107" i="3"/>
  <c r="BE107" i="3"/>
  <c r="C107" i="3"/>
  <c r="BD100" i="3"/>
  <c r="AL100" i="3"/>
  <c r="S100" i="3"/>
  <c r="B100" i="3"/>
  <c r="BD85" i="3"/>
  <c r="BO82" i="3" s="1"/>
  <c r="BQ82" i="3" s="1"/>
  <c r="AL84" i="3"/>
  <c r="AL85" i="3"/>
  <c r="S84" i="3"/>
  <c r="S85" i="3"/>
  <c r="B84" i="3"/>
  <c r="B85" i="3"/>
  <c r="C85" i="3"/>
  <c r="BE84" i="3"/>
  <c r="BE85" i="3"/>
  <c r="BO87" i="3" s="1"/>
  <c r="BQ87" i="3" s="1"/>
  <c r="AM84" i="3"/>
  <c r="T85" i="3"/>
  <c r="BD78" i="3"/>
  <c r="AL78" i="3"/>
  <c r="S78" i="3"/>
  <c r="B78" i="3"/>
  <c r="BD60" i="3"/>
  <c r="BD61" i="3"/>
  <c r="BO58" i="3" s="1"/>
  <c r="BQ58" i="3" s="1"/>
  <c r="AL60" i="3"/>
  <c r="AL61" i="3"/>
  <c r="AW58" i="3" s="1"/>
  <c r="AY58" i="3" s="1"/>
  <c r="S60" i="3"/>
  <c r="S61" i="3"/>
  <c r="AD58" i="3" s="1"/>
  <c r="AF58" i="3" s="1"/>
  <c r="B60" i="3"/>
  <c r="B61" i="3"/>
  <c r="BE60" i="3"/>
  <c r="T61" i="3"/>
  <c r="C61" i="3"/>
  <c r="BD54" i="3"/>
  <c r="AL54" i="3"/>
  <c r="S54" i="3"/>
  <c r="B54" i="3"/>
  <c r="BD36" i="3"/>
  <c r="BD37" i="3"/>
  <c r="BE37" i="3"/>
  <c r="BD30" i="3"/>
  <c r="AL36" i="3"/>
  <c r="AL37" i="3"/>
  <c r="AM37" i="3"/>
  <c r="AL30" i="3"/>
  <c r="S36" i="3"/>
  <c r="S37" i="3"/>
  <c r="T36" i="3"/>
  <c r="S30" i="3"/>
  <c r="BE12" i="3"/>
  <c r="BE13" i="3"/>
  <c r="BE6" i="3"/>
  <c r="B36" i="3"/>
  <c r="B37" i="3"/>
  <c r="C36" i="3"/>
  <c r="B30" i="3"/>
  <c r="M16" i="3"/>
  <c r="M11" i="3"/>
  <c r="AL12" i="3"/>
  <c r="AM13" i="3" s="1"/>
  <c r="AL13" i="3"/>
  <c r="AW10" i="3" s="1"/>
  <c r="AY10" i="3" s="1"/>
  <c r="AL6" i="3"/>
  <c r="T6" i="3"/>
  <c r="AE11" i="3" s="1"/>
  <c r="B12" i="3"/>
  <c r="B20" i="3" s="1"/>
  <c r="B13" i="3"/>
  <c r="C12" i="3" s="1"/>
  <c r="C20" i="3" s="1"/>
  <c r="O14" i="3"/>
  <c r="O9" i="3"/>
  <c r="B6" i="3"/>
  <c r="C49" i="1"/>
  <c r="C48" i="1"/>
  <c r="C47" i="1"/>
  <c r="C46" i="1"/>
  <c r="C45" i="1"/>
  <c r="C44" i="1"/>
  <c r="C43" i="1"/>
  <c r="BD69" i="5" l="1"/>
  <c r="AW15" i="3"/>
  <c r="AY15" i="3" s="1"/>
  <c r="AM12" i="3"/>
  <c r="M9" i="3"/>
  <c r="B44" i="3"/>
  <c r="M33" i="3"/>
  <c r="M35" i="3"/>
  <c r="AD33" i="3"/>
  <c r="AD35" i="3"/>
  <c r="S44" i="3"/>
  <c r="AW35" i="3"/>
  <c r="AW33" i="3"/>
  <c r="AL44" i="3"/>
  <c r="BO35" i="3"/>
  <c r="BD44" i="3"/>
  <c r="BO33" i="3"/>
  <c r="BO64" i="3"/>
  <c r="BE68" i="3"/>
  <c r="M83" i="3"/>
  <c r="B92" i="3"/>
  <c r="M81" i="3"/>
  <c r="AM85" i="3"/>
  <c r="AW87" i="3" s="1"/>
  <c r="AY87" i="3" s="1"/>
  <c r="AL92" i="3"/>
  <c r="AW83" i="3"/>
  <c r="AW81" i="3"/>
  <c r="T107" i="3"/>
  <c r="S114" i="3"/>
  <c r="AD103" i="3"/>
  <c r="BD114" i="3"/>
  <c r="BO103" i="3"/>
  <c r="AE16" i="3"/>
  <c r="M10" i="3"/>
  <c r="C37" i="3"/>
  <c r="M39" i="3" s="1"/>
  <c r="O39" i="3" s="1"/>
  <c r="T37" i="3"/>
  <c r="AD39" i="3" s="1"/>
  <c r="AF39" i="3" s="1"/>
  <c r="AM60" i="3"/>
  <c r="S68" i="3"/>
  <c r="AD57" i="3"/>
  <c r="AD59" i="3"/>
  <c r="AD60" i="3" s="1"/>
  <c r="S62" i="3" s="1"/>
  <c r="BE61" i="3"/>
  <c r="BO63" i="3" s="1"/>
  <c r="BQ63" i="3" s="1"/>
  <c r="BO59" i="3"/>
  <c r="BO60" i="3" s="1"/>
  <c r="BD62" i="3" s="1"/>
  <c r="BO57" i="3"/>
  <c r="BD68" i="3"/>
  <c r="BO86" i="3"/>
  <c r="BO88" i="3"/>
  <c r="BO89" i="3" s="1"/>
  <c r="BE86" i="3" s="1"/>
  <c r="BE92" i="3"/>
  <c r="T84" i="3"/>
  <c r="AD82" i="3"/>
  <c r="AF82" i="3" s="1"/>
  <c r="M104" i="3"/>
  <c r="O104" i="3" s="1"/>
  <c r="AM106" i="3"/>
  <c r="AW104" i="3"/>
  <c r="AY104" i="3" s="1"/>
  <c r="M38" i="3"/>
  <c r="M40" i="3"/>
  <c r="M41" i="3" s="1"/>
  <c r="C38" i="3" s="1"/>
  <c r="C44" i="3"/>
  <c r="C60" i="3"/>
  <c r="M58" i="3"/>
  <c r="O58" i="3" s="1"/>
  <c r="AD38" i="3"/>
  <c r="AD40" i="3"/>
  <c r="AD41" i="3" s="1"/>
  <c r="T38" i="3" s="1"/>
  <c r="T44" i="3"/>
  <c r="AD87" i="3"/>
  <c r="AF87" i="3" s="1"/>
  <c r="AD83" i="3"/>
  <c r="AD84" i="3" s="1"/>
  <c r="S86" i="3" s="1"/>
  <c r="S92" i="3"/>
  <c r="AD81" i="3"/>
  <c r="M103" i="3"/>
  <c r="B114" i="3"/>
  <c r="AW103" i="3"/>
  <c r="AL114" i="3"/>
  <c r="BD90" i="3"/>
  <c r="BD87" i="3"/>
  <c r="BD88" i="3" s="1"/>
  <c r="BD89" i="3" s="1"/>
  <c r="BD91" i="3" s="1"/>
  <c r="AL20" i="3"/>
  <c r="AW11" i="3"/>
  <c r="AW12" i="3" s="1"/>
  <c r="AL14" i="3" s="1"/>
  <c r="AW9" i="3"/>
  <c r="M34" i="3"/>
  <c r="O34" i="3" s="1"/>
  <c r="BE20" i="3"/>
  <c r="BP11" i="3"/>
  <c r="BP9" i="3"/>
  <c r="AD34" i="3"/>
  <c r="AF34" i="3" s="1"/>
  <c r="AW34" i="3"/>
  <c r="AY34" i="3" s="1"/>
  <c r="BO34" i="3"/>
  <c r="BQ34" i="3" s="1"/>
  <c r="T60" i="3"/>
  <c r="B68" i="3"/>
  <c r="M59" i="3"/>
  <c r="M60" i="3" s="1"/>
  <c r="B62" i="3" s="1"/>
  <c r="M57" i="3"/>
  <c r="AM61" i="3"/>
  <c r="AW63" i="3" s="1"/>
  <c r="AY63" i="3" s="1"/>
  <c r="AL68" i="3"/>
  <c r="AW59" i="3"/>
  <c r="AW60" i="3" s="1"/>
  <c r="AL62" i="3" s="1"/>
  <c r="AW57" i="3"/>
  <c r="AM92" i="3"/>
  <c r="AW86" i="3"/>
  <c r="AW88" i="3"/>
  <c r="AW89" i="3" s="1"/>
  <c r="AM86" i="3" s="1"/>
  <c r="C84" i="3"/>
  <c r="M87" i="3" s="1"/>
  <c r="O87" i="3" s="1"/>
  <c r="M82" i="3"/>
  <c r="O82" i="3" s="1"/>
  <c r="AW82" i="3"/>
  <c r="AY82" i="3" s="1"/>
  <c r="AM107" i="3"/>
  <c r="AW109" i="3" s="1"/>
  <c r="AY109" i="3" s="1"/>
  <c r="AD104" i="3"/>
  <c r="AF104" i="3" s="1"/>
  <c r="BE106" i="3"/>
  <c r="BO104" i="3"/>
  <c r="BQ104" i="3" s="1"/>
  <c r="AE12" i="3"/>
  <c r="T14" i="3" s="1"/>
  <c r="T18" i="3" s="1"/>
  <c r="BO81" i="3"/>
  <c r="BF12" i="3"/>
  <c r="BP10" i="3"/>
  <c r="BR10" i="3" s="1"/>
  <c r="AG13" i="1"/>
  <c r="AG12" i="1" s="1"/>
  <c r="AI41" i="1"/>
  <c r="AG54" i="1" s="1"/>
  <c r="AG34" i="1"/>
  <c r="AG33" i="1" s="1"/>
  <c r="AG27" i="1"/>
  <c r="AG26" i="1" s="1"/>
  <c r="AI34" i="1"/>
  <c r="AG53" i="1" s="1"/>
  <c r="AI101" i="1" s="1"/>
  <c r="AG50" i="1"/>
  <c r="AG41" i="1"/>
  <c r="AG40" i="1" s="1"/>
  <c r="BD116" i="5"/>
  <c r="AL115" i="5"/>
  <c r="BD87" i="5"/>
  <c r="BD88" i="5" s="1"/>
  <c r="BD89" i="5" s="1"/>
  <c r="BD91" i="5" s="1"/>
  <c r="BD94" i="5" s="1"/>
  <c r="AI16" i="1" s="1"/>
  <c r="W52" i="1" s="1"/>
  <c r="AL94" i="5"/>
  <c r="AL93" i="5"/>
  <c r="BD70" i="5"/>
  <c r="AI23" i="1" s="1"/>
  <c r="W54" i="1" s="1"/>
  <c r="AL70" i="5"/>
  <c r="BD39" i="5"/>
  <c r="BD40" i="5" s="1"/>
  <c r="BD41" i="5" s="1"/>
  <c r="BD43" i="5" s="1"/>
  <c r="M36" i="5"/>
  <c r="B38" i="5" s="1"/>
  <c r="B39" i="5" s="1"/>
  <c r="B40" i="5" s="1"/>
  <c r="B41" i="5" s="1"/>
  <c r="B43" i="5" s="1"/>
  <c r="AL15" i="5"/>
  <c r="AL16" i="5" s="1"/>
  <c r="AL17" i="5" s="1"/>
  <c r="AL19" i="5" s="1"/>
  <c r="AL22" i="5" s="1"/>
  <c r="BE22" i="5"/>
  <c r="BE21" i="5"/>
  <c r="M109" i="5"/>
  <c r="O109" i="5" s="1"/>
  <c r="M111" i="5" s="1"/>
  <c r="C108" i="5" s="1"/>
  <c r="AM68" i="5"/>
  <c r="AW64" i="5"/>
  <c r="AW62" i="5"/>
  <c r="BO89" i="5"/>
  <c r="BE86" i="5" s="1"/>
  <c r="AD84" i="5"/>
  <c r="S86" i="5" s="1"/>
  <c r="AD63" i="5"/>
  <c r="AF63" i="5" s="1"/>
  <c r="S66" i="5"/>
  <c r="S63" i="5"/>
  <c r="S64" i="5" s="1"/>
  <c r="S65" i="5" s="1"/>
  <c r="S67" i="5" s="1"/>
  <c r="AL69" i="5"/>
  <c r="M12" i="5"/>
  <c r="B14" i="5" s="1"/>
  <c r="AW111" i="5"/>
  <c r="AM108" i="5" s="1"/>
  <c r="AD111" i="5"/>
  <c r="T108" i="5" s="1"/>
  <c r="AW89" i="5"/>
  <c r="AM86" i="5" s="1"/>
  <c r="AD89" i="5"/>
  <c r="T86" i="5" s="1"/>
  <c r="BO65" i="5"/>
  <c r="BE62" i="5" s="1"/>
  <c r="BO41" i="5"/>
  <c r="BE38" i="5" s="1"/>
  <c r="AW41" i="5"/>
  <c r="AM38" i="5" s="1"/>
  <c r="AD41" i="5"/>
  <c r="T38" i="5" s="1"/>
  <c r="M41" i="5"/>
  <c r="C38" i="5" s="1"/>
  <c r="BP17" i="5"/>
  <c r="BF14" i="5" s="1"/>
  <c r="AW17" i="5"/>
  <c r="AM14" i="5" s="1"/>
  <c r="AE17" i="5"/>
  <c r="U14" i="5" s="1"/>
  <c r="AD65" i="5"/>
  <c r="T62" i="5" s="1"/>
  <c r="M63" i="5"/>
  <c r="O63" i="5" s="1"/>
  <c r="M65" i="5" s="1"/>
  <c r="C62" i="5" s="1"/>
  <c r="S112" i="5"/>
  <c r="S109" i="5"/>
  <c r="S110" i="5" s="1"/>
  <c r="S111" i="5" s="1"/>
  <c r="S113" i="5" s="1"/>
  <c r="S115" i="5" s="1"/>
  <c r="BD115" i="5"/>
  <c r="BD93" i="5"/>
  <c r="AW63" i="5"/>
  <c r="AY63" i="5" s="1"/>
  <c r="S42" i="5"/>
  <c r="S39" i="5"/>
  <c r="S40" i="5" s="1"/>
  <c r="S41" i="5" s="1"/>
  <c r="S43" i="5" s="1"/>
  <c r="S45" i="5" s="1"/>
  <c r="AL46" i="5"/>
  <c r="AL45" i="5"/>
  <c r="M17" i="5"/>
  <c r="C14" i="5" s="1"/>
  <c r="AD62" i="5"/>
  <c r="BO111" i="5"/>
  <c r="BE108" i="5" s="1"/>
  <c r="M87" i="5"/>
  <c r="O87" i="5" s="1"/>
  <c r="M89" i="5" s="1"/>
  <c r="C86" i="5" s="1"/>
  <c r="T18" i="5"/>
  <c r="T15" i="5"/>
  <c r="T16" i="5" s="1"/>
  <c r="T17" i="5" s="1"/>
  <c r="T19" i="5" s="1"/>
  <c r="T22" i="5" s="1"/>
  <c r="M84" i="5"/>
  <c r="B86" i="5" s="1"/>
  <c r="M60" i="5"/>
  <c r="B62" i="5" s="1"/>
  <c r="M106" i="5"/>
  <c r="B108" i="5" s="1"/>
  <c r="BO105" i="3"/>
  <c r="BO106" i="3" s="1"/>
  <c r="BD108" i="3" s="1"/>
  <c r="BO110" i="3"/>
  <c r="AW105" i="3"/>
  <c r="AW106" i="3" s="1"/>
  <c r="AL108" i="3" s="1"/>
  <c r="AW110" i="3"/>
  <c r="AW111" i="3" s="1"/>
  <c r="AM108" i="3" s="1"/>
  <c r="AD105" i="3"/>
  <c r="AD106" i="3" s="1"/>
  <c r="S108" i="3" s="1"/>
  <c r="M105" i="3"/>
  <c r="M106" i="3" s="1"/>
  <c r="B108" i="3" s="1"/>
  <c r="AE15" i="3"/>
  <c r="AG15" i="3" s="1"/>
  <c r="AE17" i="3" s="1"/>
  <c r="U14" i="3" s="1"/>
  <c r="AE14" i="3"/>
  <c r="C106" i="3"/>
  <c r="T106" i="3"/>
  <c r="BE36" i="3"/>
  <c r="AM36" i="3"/>
  <c r="BF13" i="3"/>
  <c r="O10" i="3"/>
  <c r="M12" i="3" s="1"/>
  <c r="C13" i="3"/>
  <c r="M15" i="3" s="1"/>
  <c r="O15" i="3" s="1"/>
  <c r="M17" i="3" s="1"/>
  <c r="AC50" i="1" l="1"/>
  <c r="AD98" i="1" s="1"/>
  <c r="AI98" i="1"/>
  <c r="AC54" i="1"/>
  <c r="AD102" i="1" s="1"/>
  <c r="AI102" i="1"/>
  <c r="AL102" i="1" s="1"/>
  <c r="AC53" i="1"/>
  <c r="AD101" i="1" s="1"/>
  <c r="T15" i="3"/>
  <c r="T16" i="3" s="1"/>
  <c r="T17" i="3" s="1"/>
  <c r="T19" i="3" s="1"/>
  <c r="BP14" i="3"/>
  <c r="BP16" i="3"/>
  <c r="BF20" i="3"/>
  <c r="BO108" i="3"/>
  <c r="BE114" i="3"/>
  <c r="T68" i="3"/>
  <c r="AD62" i="3"/>
  <c r="AD64" i="3"/>
  <c r="T42" i="3"/>
  <c r="T39" i="3"/>
  <c r="T40" i="3" s="1"/>
  <c r="T41" i="3" s="1"/>
  <c r="T43" i="3" s="1"/>
  <c r="T45" i="3" s="1"/>
  <c r="C68" i="3"/>
  <c r="M62" i="3"/>
  <c r="M64" i="3"/>
  <c r="C42" i="3"/>
  <c r="C39" i="3"/>
  <c r="C40" i="3" s="1"/>
  <c r="C41" i="3" s="1"/>
  <c r="C43" i="3" s="1"/>
  <c r="BE90" i="3"/>
  <c r="BE87" i="3"/>
  <c r="BE88" i="3" s="1"/>
  <c r="BE89" i="3" s="1"/>
  <c r="BE91" i="3" s="1"/>
  <c r="BD66" i="3"/>
  <c r="BD63" i="3"/>
  <c r="BD64" i="3" s="1"/>
  <c r="BD65" i="3" s="1"/>
  <c r="BD67" i="3" s="1"/>
  <c r="BO109" i="3"/>
  <c r="BQ109" i="3" s="1"/>
  <c r="BO62" i="3"/>
  <c r="AW36" i="3"/>
  <c r="AL38" i="3" s="1"/>
  <c r="M36" i="3"/>
  <c r="B38" i="3" s="1"/>
  <c r="AW14" i="3"/>
  <c r="AM20" i="3"/>
  <c r="AW16" i="3"/>
  <c r="AW17" i="3" s="1"/>
  <c r="AM14" i="3" s="1"/>
  <c r="BP15" i="3"/>
  <c r="BR15" i="3" s="1"/>
  <c r="C114" i="3"/>
  <c r="M108" i="3"/>
  <c r="AW40" i="3"/>
  <c r="AM44" i="3"/>
  <c r="AW38" i="3"/>
  <c r="BO40" i="3"/>
  <c r="BE44" i="3"/>
  <c r="BO38" i="3"/>
  <c r="M110" i="3"/>
  <c r="C92" i="3"/>
  <c r="M88" i="3"/>
  <c r="M89" i="3" s="1"/>
  <c r="C86" i="3" s="1"/>
  <c r="M86" i="3"/>
  <c r="BP12" i="3"/>
  <c r="BE14" i="3" s="1"/>
  <c r="AL18" i="3"/>
  <c r="AL15" i="3"/>
  <c r="AL16" i="3" s="1"/>
  <c r="AL17" i="3" s="1"/>
  <c r="AL19" i="3" s="1"/>
  <c r="AD63" i="3"/>
  <c r="AF63" i="3" s="1"/>
  <c r="AM68" i="3"/>
  <c r="AW62" i="3"/>
  <c r="AW64" i="3"/>
  <c r="AW65" i="3" s="1"/>
  <c r="AM62" i="3" s="1"/>
  <c r="BO36" i="3"/>
  <c r="BD38" i="3" s="1"/>
  <c r="T114" i="3"/>
  <c r="AD108" i="3"/>
  <c r="BO111" i="3"/>
  <c r="BE108" i="3" s="1"/>
  <c r="M14" i="3"/>
  <c r="AM90" i="3"/>
  <c r="AM87" i="3"/>
  <c r="AM88" i="3" s="1"/>
  <c r="AM89" i="3" s="1"/>
  <c r="AM91" i="3" s="1"/>
  <c r="AL66" i="3"/>
  <c r="AL63" i="3"/>
  <c r="AL64" i="3" s="1"/>
  <c r="AL65" i="3" s="1"/>
  <c r="AL67" i="3" s="1"/>
  <c r="B66" i="3"/>
  <c r="B63" i="3"/>
  <c r="B64" i="3" s="1"/>
  <c r="B65" i="3" s="1"/>
  <c r="B67" i="3" s="1"/>
  <c r="B69" i="3" s="1"/>
  <c r="AL22" i="3"/>
  <c r="AW39" i="3"/>
  <c r="AY39" i="3" s="1"/>
  <c r="M109" i="3"/>
  <c r="O109" i="3" s="1"/>
  <c r="BO39" i="3"/>
  <c r="BQ39" i="3" s="1"/>
  <c r="T92" i="3"/>
  <c r="AD88" i="3"/>
  <c r="AD89" i="3" s="1"/>
  <c r="T86" i="3" s="1"/>
  <c r="AD86" i="3"/>
  <c r="BD70" i="3"/>
  <c r="S66" i="3"/>
  <c r="S63" i="3"/>
  <c r="S64" i="3" s="1"/>
  <c r="S65" i="3" s="1"/>
  <c r="S67" i="3" s="1"/>
  <c r="S69" i="3" s="1"/>
  <c r="M63" i="3"/>
  <c r="O63" i="3" s="1"/>
  <c r="AW84" i="3"/>
  <c r="AL86" i="3" s="1"/>
  <c r="BO65" i="3"/>
  <c r="BE62" i="3" s="1"/>
  <c r="AD36" i="3"/>
  <c r="S38" i="3" s="1"/>
  <c r="AD110" i="3"/>
  <c r="AD111" i="3" s="1"/>
  <c r="T108" i="3" s="1"/>
  <c r="T112" i="3" s="1"/>
  <c r="AL70" i="3"/>
  <c r="B70" i="3"/>
  <c r="BD93" i="3"/>
  <c r="BD94" i="3"/>
  <c r="S90" i="3"/>
  <c r="S87" i="3"/>
  <c r="S88" i="3" s="1"/>
  <c r="S89" i="3" s="1"/>
  <c r="S91" i="3" s="1"/>
  <c r="S93" i="3" s="1"/>
  <c r="T46" i="3"/>
  <c r="C45" i="3"/>
  <c r="AW108" i="3"/>
  <c r="AM114" i="3"/>
  <c r="AD109" i="3"/>
  <c r="AF109" i="3" s="1"/>
  <c r="M84" i="3"/>
  <c r="B86" i="3" s="1"/>
  <c r="U18" i="3"/>
  <c r="U15" i="3"/>
  <c r="U16" i="3" s="1"/>
  <c r="U17" i="3" s="1"/>
  <c r="U19" i="3" s="1"/>
  <c r="T21" i="3"/>
  <c r="T22" i="3"/>
  <c r="AI33" i="1"/>
  <c r="AI12" i="1"/>
  <c r="AG49" i="1" s="1"/>
  <c r="AI97" i="1" s="1"/>
  <c r="AI40" i="1"/>
  <c r="BD46" i="5"/>
  <c r="BD45" i="5"/>
  <c r="S46" i="5"/>
  <c r="B42" i="5"/>
  <c r="B46" i="5" s="1"/>
  <c r="AD30" i="1" s="1"/>
  <c r="T21" i="5"/>
  <c r="AL21" i="5"/>
  <c r="U21" i="3"/>
  <c r="AW65" i="5"/>
  <c r="AM62" i="5" s="1"/>
  <c r="AM63" i="5" s="1"/>
  <c r="AM64" i="5" s="1"/>
  <c r="AM65" i="5" s="1"/>
  <c r="AM67" i="5" s="1"/>
  <c r="BF18" i="5"/>
  <c r="BF15" i="5"/>
  <c r="BF16" i="5" s="1"/>
  <c r="BF17" i="5" s="1"/>
  <c r="BF19" i="5" s="1"/>
  <c r="BE42" i="5"/>
  <c r="BE39" i="5"/>
  <c r="BE40" i="5" s="1"/>
  <c r="BE41" i="5" s="1"/>
  <c r="BE43" i="5" s="1"/>
  <c r="T90" i="5"/>
  <c r="T87" i="5"/>
  <c r="T88" i="5" s="1"/>
  <c r="T89" i="5" s="1"/>
  <c r="T91" i="5" s="1"/>
  <c r="T112" i="5"/>
  <c r="T109" i="5"/>
  <c r="T110" i="5" s="1"/>
  <c r="T111" i="5" s="1"/>
  <c r="T113" i="5" s="1"/>
  <c r="C112" i="5"/>
  <c r="C109" i="5"/>
  <c r="C110" i="5" s="1"/>
  <c r="C111" i="5" s="1"/>
  <c r="C113" i="5" s="1"/>
  <c r="C66" i="5"/>
  <c r="C63" i="5"/>
  <c r="C64" i="5" s="1"/>
  <c r="C65" i="5" s="1"/>
  <c r="C67" i="5" s="1"/>
  <c r="T66" i="5"/>
  <c r="T63" i="5"/>
  <c r="T64" i="5" s="1"/>
  <c r="T65" i="5" s="1"/>
  <c r="T67" i="5" s="1"/>
  <c r="U18" i="5"/>
  <c r="U15" i="5"/>
  <c r="U16" i="5" s="1"/>
  <c r="U17" i="5" s="1"/>
  <c r="U19" i="5" s="1"/>
  <c r="T42" i="5"/>
  <c r="T39" i="5"/>
  <c r="T40" i="5" s="1"/>
  <c r="T41" i="5" s="1"/>
  <c r="T43" i="5" s="1"/>
  <c r="BE66" i="5"/>
  <c r="BE63" i="5"/>
  <c r="BE64" i="5" s="1"/>
  <c r="BE65" i="5" s="1"/>
  <c r="BE67" i="5" s="1"/>
  <c r="B66" i="5"/>
  <c r="B63" i="5"/>
  <c r="B64" i="5" s="1"/>
  <c r="B65" i="5" s="1"/>
  <c r="B67" i="5" s="1"/>
  <c r="S116" i="5"/>
  <c r="AM90" i="5"/>
  <c r="AM87" i="5"/>
  <c r="AM88" i="5" s="1"/>
  <c r="AM89" i="5" s="1"/>
  <c r="AM91" i="5" s="1"/>
  <c r="AM112" i="5"/>
  <c r="AM109" i="5"/>
  <c r="AM110" i="5" s="1"/>
  <c r="AM111" i="5" s="1"/>
  <c r="AM113" i="5" s="1"/>
  <c r="B90" i="5"/>
  <c r="B87" i="5"/>
  <c r="B88" i="5" s="1"/>
  <c r="B89" i="5" s="1"/>
  <c r="B91" i="5" s="1"/>
  <c r="C42" i="5"/>
  <c r="C39" i="5"/>
  <c r="C40" i="5" s="1"/>
  <c r="C41" i="5" s="1"/>
  <c r="C43" i="5" s="1"/>
  <c r="B18" i="5"/>
  <c r="B15" i="5"/>
  <c r="B16" i="5" s="1"/>
  <c r="B17" i="5" s="1"/>
  <c r="B19" i="5" s="1"/>
  <c r="S70" i="5"/>
  <c r="S69" i="5"/>
  <c r="BE90" i="5"/>
  <c r="BE87" i="5"/>
  <c r="BE88" i="5" s="1"/>
  <c r="BE89" i="5" s="1"/>
  <c r="BE91" i="5" s="1"/>
  <c r="B112" i="5"/>
  <c r="B109" i="5"/>
  <c r="B110" i="5" s="1"/>
  <c r="B111" i="5" s="1"/>
  <c r="B113" i="5" s="1"/>
  <c r="C90" i="5"/>
  <c r="C87" i="5"/>
  <c r="C88" i="5" s="1"/>
  <c r="C89" i="5" s="1"/>
  <c r="C91" i="5" s="1"/>
  <c r="BE112" i="5"/>
  <c r="BE109" i="5"/>
  <c r="BE110" i="5" s="1"/>
  <c r="BE111" i="5" s="1"/>
  <c r="BE113" i="5" s="1"/>
  <c r="C18" i="5"/>
  <c r="C15" i="5"/>
  <c r="C16" i="5" s="1"/>
  <c r="C17" i="5" s="1"/>
  <c r="C19" i="5" s="1"/>
  <c r="AM18" i="5"/>
  <c r="AM15" i="5"/>
  <c r="AM16" i="5" s="1"/>
  <c r="AM17" i="5" s="1"/>
  <c r="AM19" i="5" s="1"/>
  <c r="AM42" i="5"/>
  <c r="AM39" i="5"/>
  <c r="AM40" i="5" s="1"/>
  <c r="AM41" i="5" s="1"/>
  <c r="AM43" i="5" s="1"/>
  <c r="S90" i="5"/>
  <c r="S87" i="5"/>
  <c r="S88" i="5" s="1"/>
  <c r="S89" i="5" s="1"/>
  <c r="S91" i="5" s="1"/>
  <c r="BE112" i="3"/>
  <c r="BE109" i="3"/>
  <c r="BE110" i="3" s="1"/>
  <c r="BE111" i="3" s="1"/>
  <c r="BE113" i="3" s="1"/>
  <c r="BD112" i="3"/>
  <c r="BD109" i="3"/>
  <c r="BD110" i="3" s="1"/>
  <c r="BD111" i="3" s="1"/>
  <c r="BD113" i="3" s="1"/>
  <c r="AM112" i="3"/>
  <c r="AM109" i="3"/>
  <c r="AM110" i="3" s="1"/>
  <c r="AM111" i="3" s="1"/>
  <c r="AM113" i="3" s="1"/>
  <c r="AL112" i="3"/>
  <c r="AL109" i="3"/>
  <c r="AL110" i="3" s="1"/>
  <c r="AL111" i="3" s="1"/>
  <c r="AL113" i="3" s="1"/>
  <c r="S112" i="3"/>
  <c r="S109" i="3"/>
  <c r="S110" i="3" s="1"/>
  <c r="S111" i="3" s="1"/>
  <c r="S113" i="3" s="1"/>
  <c r="B112" i="3"/>
  <c r="B109" i="3"/>
  <c r="B110" i="3" s="1"/>
  <c r="B111" i="3" s="1"/>
  <c r="B113" i="3" s="1"/>
  <c r="K23" i="1"/>
  <c r="P23" i="1"/>
  <c r="B14" i="3"/>
  <c r="AG102" i="1" l="1"/>
  <c r="AL97" i="1"/>
  <c r="AL98" i="1"/>
  <c r="AC49" i="1"/>
  <c r="AD97" i="1" s="1"/>
  <c r="B18" i="3"/>
  <c r="B15" i="3"/>
  <c r="B16" i="3" s="1"/>
  <c r="T109" i="3"/>
  <c r="T110" i="3" s="1"/>
  <c r="T111" i="3" s="1"/>
  <c r="T113" i="3" s="1"/>
  <c r="S42" i="3"/>
  <c r="S39" i="3"/>
  <c r="S40" i="3" s="1"/>
  <c r="S41" i="3" s="1"/>
  <c r="S43" i="3" s="1"/>
  <c r="AL90" i="3"/>
  <c r="AL87" i="3"/>
  <c r="AL88" i="3" s="1"/>
  <c r="AL89" i="3" s="1"/>
  <c r="AL91" i="3" s="1"/>
  <c r="AL69" i="3"/>
  <c r="BE18" i="3"/>
  <c r="BE15" i="3"/>
  <c r="BE16" i="3" s="1"/>
  <c r="BE17" i="3" s="1"/>
  <c r="BE19" i="3" s="1"/>
  <c r="M111" i="3"/>
  <c r="C108" i="3" s="1"/>
  <c r="BD69" i="3"/>
  <c r="C46" i="3"/>
  <c r="K29" i="1" s="1"/>
  <c r="B90" i="3"/>
  <c r="B87" i="3"/>
  <c r="B88" i="3" s="1"/>
  <c r="B89" i="3" s="1"/>
  <c r="B91" i="3" s="1"/>
  <c r="BD42" i="3"/>
  <c r="BD39" i="3"/>
  <c r="BD40" i="3" s="1"/>
  <c r="BD41" i="3" s="1"/>
  <c r="BD43" i="3" s="1"/>
  <c r="BP17" i="3"/>
  <c r="BF14" i="3" s="1"/>
  <c r="BE66" i="3"/>
  <c r="BE63" i="3"/>
  <c r="BE64" i="3" s="1"/>
  <c r="BE65" i="3" s="1"/>
  <c r="BE67" i="3" s="1"/>
  <c r="T90" i="3"/>
  <c r="T87" i="3"/>
  <c r="T88" i="3" s="1"/>
  <c r="T89" i="3" s="1"/>
  <c r="T91" i="3" s="1"/>
  <c r="T94" i="3" s="1"/>
  <c r="L15" i="1" s="1"/>
  <c r="S51" i="1" s="1"/>
  <c r="AM94" i="3"/>
  <c r="AM93" i="3"/>
  <c r="AM66" i="3"/>
  <c r="AM63" i="3"/>
  <c r="AM64" i="3" s="1"/>
  <c r="AM65" i="3" s="1"/>
  <c r="AM67" i="3" s="1"/>
  <c r="AM70" i="3" s="1"/>
  <c r="AL21" i="3"/>
  <c r="C90" i="3"/>
  <c r="C87" i="3"/>
  <c r="C88" i="3" s="1"/>
  <c r="C89" i="3" s="1"/>
  <c r="C91" i="3" s="1"/>
  <c r="AW41" i="3"/>
  <c r="AM38" i="3" s="1"/>
  <c r="B42" i="3"/>
  <c r="B39" i="3"/>
  <c r="B40" i="3" s="1"/>
  <c r="B41" i="3" s="1"/>
  <c r="B43" i="3" s="1"/>
  <c r="BE94" i="3"/>
  <c r="P15" i="1" s="1"/>
  <c r="BE93" i="3"/>
  <c r="M65" i="3"/>
  <c r="C62" i="3" s="1"/>
  <c r="U22" i="3"/>
  <c r="T93" i="3"/>
  <c r="S94" i="3"/>
  <c r="C93" i="3"/>
  <c r="BO41" i="3"/>
  <c r="BE38" i="3" s="1"/>
  <c r="AM18" i="3"/>
  <c r="AM15" i="3"/>
  <c r="AM16" i="3" s="1"/>
  <c r="AM17" i="3" s="1"/>
  <c r="AM19" i="3" s="1"/>
  <c r="AL42" i="3"/>
  <c r="AL39" i="3"/>
  <c r="AL40" i="3" s="1"/>
  <c r="AL41" i="3" s="1"/>
  <c r="AL43" i="3" s="1"/>
  <c r="S70" i="3"/>
  <c r="L23" i="1" s="1"/>
  <c r="S54" i="1" s="1"/>
  <c r="AD65" i="3"/>
  <c r="T62" i="3" s="1"/>
  <c r="B45" i="5"/>
  <c r="AM66" i="5"/>
  <c r="AM70" i="5" s="1"/>
  <c r="U21" i="5"/>
  <c r="U22" i="5"/>
  <c r="BE45" i="5"/>
  <c r="BE46" i="5"/>
  <c r="AM45" i="5"/>
  <c r="AM46" i="5"/>
  <c r="C22" i="5"/>
  <c r="AD36" i="1" s="1"/>
  <c r="C21" i="5"/>
  <c r="C93" i="5"/>
  <c r="C94" i="5"/>
  <c r="BE94" i="5"/>
  <c r="AI15" i="1" s="1"/>
  <c r="BE93" i="5"/>
  <c r="C46" i="5"/>
  <c r="AD29" i="1" s="1"/>
  <c r="C45" i="5"/>
  <c r="AM94" i="5"/>
  <c r="AM93" i="5"/>
  <c r="B69" i="5"/>
  <c r="B70" i="5"/>
  <c r="AD23" i="1" s="1"/>
  <c r="C70" i="5"/>
  <c r="AD22" i="1" s="1"/>
  <c r="C69" i="5"/>
  <c r="BE70" i="5"/>
  <c r="AI22" i="1" s="1"/>
  <c r="BE69" i="5"/>
  <c r="T46" i="5"/>
  <c r="T45" i="5"/>
  <c r="T70" i="5"/>
  <c r="T69" i="5"/>
  <c r="C115" i="5"/>
  <c r="C116" i="5"/>
  <c r="T94" i="5"/>
  <c r="T93" i="5"/>
  <c r="BF22" i="5"/>
  <c r="BF21" i="5"/>
  <c r="T115" i="5"/>
  <c r="T116" i="5"/>
  <c r="S94" i="5"/>
  <c r="S93" i="5"/>
  <c r="AM21" i="5"/>
  <c r="AM22" i="5"/>
  <c r="BE115" i="5"/>
  <c r="BE116" i="5"/>
  <c r="B116" i="5"/>
  <c r="B115" i="5"/>
  <c r="B22" i="5"/>
  <c r="AD37" i="1" s="1"/>
  <c r="B21" i="5"/>
  <c r="B93" i="5"/>
  <c r="B94" i="5"/>
  <c r="AM116" i="5"/>
  <c r="AM115" i="5"/>
  <c r="BE116" i="3"/>
  <c r="BE115" i="3"/>
  <c r="BD115" i="3"/>
  <c r="BD116" i="3"/>
  <c r="P9" i="1" s="1"/>
  <c r="AM116" i="3"/>
  <c r="AM115" i="3"/>
  <c r="AL115" i="3"/>
  <c r="AL116" i="3"/>
  <c r="N9" i="1" s="1"/>
  <c r="S115" i="3"/>
  <c r="S116" i="3"/>
  <c r="T116" i="3"/>
  <c r="T115" i="3"/>
  <c r="B115" i="3"/>
  <c r="B116" i="3"/>
  <c r="K9" i="1" s="1"/>
  <c r="M15" i="1"/>
  <c r="T51" i="1" s="1"/>
  <c r="O23" i="1"/>
  <c r="N23" i="1"/>
  <c r="M23" i="1"/>
  <c r="T54" i="1" s="1"/>
  <c r="P8" i="1"/>
  <c r="L29" i="1"/>
  <c r="C14" i="3"/>
  <c r="AG97" i="1" l="1"/>
  <c r="AG98" i="1"/>
  <c r="P11" i="1"/>
  <c r="W51" i="1"/>
  <c r="X51" i="1" s="1"/>
  <c r="AI18" i="1"/>
  <c r="AI25" i="1"/>
  <c r="W53" i="1"/>
  <c r="X53" i="1" s="1"/>
  <c r="B19" i="3"/>
  <c r="B21" i="3" s="1"/>
  <c r="B17" i="3"/>
  <c r="AL45" i="3"/>
  <c r="AL46" i="3"/>
  <c r="BE42" i="3"/>
  <c r="BE39" i="3"/>
  <c r="BE40" i="3" s="1"/>
  <c r="BE41" i="3" s="1"/>
  <c r="BE43" i="3" s="1"/>
  <c r="B45" i="3"/>
  <c r="B46" i="3"/>
  <c r="K30" i="1" s="1"/>
  <c r="C94" i="3"/>
  <c r="K15" i="1" s="1"/>
  <c r="B93" i="3"/>
  <c r="B94" i="3"/>
  <c r="K16" i="1" s="1"/>
  <c r="BE21" i="3"/>
  <c r="BE22" i="3"/>
  <c r="P37" i="1" s="1"/>
  <c r="AL93" i="3"/>
  <c r="AL94" i="3"/>
  <c r="C66" i="3"/>
  <c r="C63" i="3"/>
  <c r="C64" i="3" s="1"/>
  <c r="C65" i="3" s="1"/>
  <c r="C67" i="3" s="1"/>
  <c r="BE70" i="3"/>
  <c r="P22" i="1" s="1"/>
  <c r="P25" i="1" s="1"/>
  <c r="P27" i="1" s="1"/>
  <c r="P26" i="1" s="1"/>
  <c r="BE69" i="3"/>
  <c r="O9" i="1"/>
  <c r="T66" i="3"/>
  <c r="T63" i="3"/>
  <c r="T64" i="3" s="1"/>
  <c r="T65" i="3" s="1"/>
  <c r="T67" i="3" s="1"/>
  <c r="AM22" i="3"/>
  <c r="AM42" i="3"/>
  <c r="AM39" i="3"/>
  <c r="AM40" i="3" s="1"/>
  <c r="AM41" i="3" s="1"/>
  <c r="AM43" i="3" s="1"/>
  <c r="BD45" i="3"/>
  <c r="BD46" i="3"/>
  <c r="P30" i="1" s="1"/>
  <c r="AM21" i="3"/>
  <c r="AM69" i="3"/>
  <c r="S45" i="3"/>
  <c r="S46" i="3"/>
  <c r="L30" i="1" s="1"/>
  <c r="BF18" i="3"/>
  <c r="BF15" i="3"/>
  <c r="BF16" i="3" s="1"/>
  <c r="BF17" i="3" s="1"/>
  <c r="BF19" i="3" s="1"/>
  <c r="C112" i="3"/>
  <c r="C109" i="3"/>
  <c r="C110" i="3" s="1"/>
  <c r="C111" i="3" s="1"/>
  <c r="C113" i="3" s="1"/>
  <c r="M29" i="1"/>
  <c r="S55" i="1"/>
  <c r="P12" i="1"/>
  <c r="AM69" i="5"/>
  <c r="C18" i="3"/>
  <c r="C15" i="3"/>
  <c r="C16" i="3" s="1"/>
  <c r="O8" i="1"/>
  <c r="N8" i="1"/>
  <c r="L8" i="1"/>
  <c r="S49" i="1" s="1"/>
  <c r="M8" i="1"/>
  <c r="T49" i="1" s="1"/>
  <c r="L9" i="1"/>
  <c r="S50" i="1" s="1"/>
  <c r="M9" i="1"/>
  <c r="T50" i="1" s="1"/>
  <c r="N15" i="1"/>
  <c r="O15" i="1"/>
  <c r="N22" i="1"/>
  <c r="O22" i="1"/>
  <c r="P16" i="1"/>
  <c r="P18" i="1" s="1"/>
  <c r="AI20" i="1" l="1"/>
  <c r="AG51" i="1" s="1"/>
  <c r="AI99" i="1" s="1"/>
  <c r="AI27" i="1"/>
  <c r="AG52" i="1" s="1"/>
  <c r="AI100" i="1" s="1"/>
  <c r="AL101" i="1" s="1"/>
  <c r="AM46" i="3"/>
  <c r="AM45" i="3"/>
  <c r="C115" i="3"/>
  <c r="C116" i="3"/>
  <c r="K8" i="1" s="1"/>
  <c r="B22" i="3"/>
  <c r="K37" i="1" s="1"/>
  <c r="N30" i="1"/>
  <c r="O30" i="1"/>
  <c r="N16" i="1"/>
  <c r="O16" i="1"/>
  <c r="S56" i="1"/>
  <c r="M30" i="1"/>
  <c r="T56" i="1" s="1"/>
  <c r="BF22" i="3"/>
  <c r="P36" i="1" s="1"/>
  <c r="P39" i="1" s="1"/>
  <c r="P41" i="1" s="1"/>
  <c r="P40" i="1" s="1"/>
  <c r="BF21" i="3"/>
  <c r="T70" i="3"/>
  <c r="T69" i="3"/>
  <c r="BE46" i="3"/>
  <c r="P29" i="1" s="1"/>
  <c r="P32" i="1" s="1"/>
  <c r="P34" i="1" s="1"/>
  <c r="P33" i="1" s="1"/>
  <c r="BE45" i="3"/>
  <c r="C70" i="3"/>
  <c r="K22" i="1" s="1"/>
  <c r="C69" i="3"/>
  <c r="N25" i="1"/>
  <c r="N27" i="1" s="1"/>
  <c r="N26" i="1" s="1"/>
  <c r="N11" i="1"/>
  <c r="N13" i="1" s="1"/>
  <c r="N12" i="1" s="1"/>
  <c r="L32" i="1"/>
  <c r="L34" i="1" s="1"/>
  <c r="AB53" i="1" s="1"/>
  <c r="AC101" i="1" s="1"/>
  <c r="T55" i="1"/>
  <c r="P20" i="1"/>
  <c r="P19" i="1" s="1"/>
  <c r="L11" i="1"/>
  <c r="C17" i="3"/>
  <c r="C19" i="3" s="1"/>
  <c r="L16" i="1"/>
  <c r="M16" i="1"/>
  <c r="T52" i="1" s="1"/>
  <c r="N37" i="1"/>
  <c r="O37" i="1"/>
  <c r="M37" i="1"/>
  <c r="T58" i="1" s="1"/>
  <c r="L37" i="1"/>
  <c r="AL100" i="1" l="1"/>
  <c r="AL99" i="1"/>
  <c r="AF53" i="1"/>
  <c r="N18" i="1"/>
  <c r="N20" i="1" s="1"/>
  <c r="N19" i="1" s="1"/>
  <c r="AC51" i="1"/>
  <c r="AD99" i="1" s="1"/>
  <c r="AI19" i="1"/>
  <c r="AC52" i="1"/>
  <c r="AD100" i="1" s="1"/>
  <c r="AG101" i="1" s="1"/>
  <c r="AI26" i="1"/>
  <c r="L22" i="1"/>
  <c r="S53" i="1" s="1"/>
  <c r="M22" i="1"/>
  <c r="N29" i="1"/>
  <c r="O29" i="1"/>
  <c r="L33" i="1"/>
  <c r="S58" i="1"/>
  <c r="L18" i="1"/>
  <c r="L20" i="1" s="1"/>
  <c r="S52" i="1"/>
  <c r="L13" i="1"/>
  <c r="AB50" i="1" s="1"/>
  <c r="C21" i="3"/>
  <c r="C22" i="3"/>
  <c r="K36" i="1" s="1"/>
  <c r="L36" i="1"/>
  <c r="S57" i="1" s="1"/>
  <c r="M36" i="1"/>
  <c r="T57" i="1" s="1"/>
  <c r="N36" i="1"/>
  <c r="O36" i="1"/>
  <c r="AG100" i="1" l="1"/>
  <c r="AG99" i="1"/>
  <c r="AH101" i="1"/>
  <c r="AF50" i="1"/>
  <c r="AH98" i="1" s="1"/>
  <c r="AC98" i="1"/>
  <c r="N32" i="1"/>
  <c r="N34" i="1" s="1"/>
  <c r="N33" i="1" s="1"/>
  <c r="T53" i="1"/>
  <c r="L25" i="1"/>
  <c r="N39" i="1"/>
  <c r="N41" i="1" s="1"/>
  <c r="N40" i="1" s="1"/>
  <c r="L39" i="1"/>
  <c r="L19" i="1"/>
  <c r="AB51" i="1"/>
  <c r="L12" i="1"/>
  <c r="AB49" i="1" s="1"/>
  <c r="AF51" i="1" l="1"/>
  <c r="AH99" i="1" s="1"/>
  <c r="AK99" i="1" s="1"/>
  <c r="AC99" i="1"/>
  <c r="AF49" i="1"/>
  <c r="AH97" i="1" s="1"/>
  <c r="AC97" i="1"/>
  <c r="L27" i="1"/>
  <c r="AB52" i="1" s="1"/>
  <c r="AC100" i="1" s="1"/>
  <c r="AF101" i="1" s="1"/>
  <c r="L41" i="1"/>
  <c r="AB54" i="1" s="1"/>
  <c r="AF100" i="1" l="1"/>
  <c r="AF98" i="1"/>
  <c r="AF97" i="1"/>
  <c r="AK97" i="1"/>
  <c r="AK98" i="1"/>
  <c r="AF99" i="1"/>
  <c r="AF54" i="1"/>
  <c r="AH102" i="1" s="1"/>
  <c r="AK102" i="1" s="1"/>
  <c r="AC102" i="1"/>
  <c r="AF102" i="1" s="1"/>
  <c r="L26" i="1"/>
  <c r="AF52" i="1"/>
  <c r="AH100" i="1" s="1"/>
  <c r="AK101" i="1" s="1"/>
  <c r="L40" i="1"/>
  <c r="AK100" i="1" l="1"/>
  <c r="G4" i="1" l="1"/>
  <c r="Z24" i="1" l="1"/>
  <c r="C17" i="1"/>
  <c r="Z38" i="1"/>
  <c r="G3" i="1"/>
  <c r="V37" i="1"/>
  <c r="Z31" i="1"/>
  <c r="G31" i="1"/>
  <c r="G30" i="1"/>
  <c r="C24" i="1"/>
  <c r="C23" i="1"/>
  <c r="E17" i="1"/>
  <c r="E16" i="1"/>
  <c r="G24" i="1"/>
  <c r="G23" i="1"/>
  <c r="X38" i="1"/>
  <c r="X37" i="1"/>
  <c r="X9" i="1"/>
  <c r="X10" i="1"/>
  <c r="G9" i="1"/>
  <c r="C30" i="1"/>
  <c r="X31" i="1"/>
  <c r="X30" i="1"/>
  <c r="X24" i="1"/>
  <c r="X23" i="1"/>
  <c r="Z16" i="1"/>
  <c r="Z17" i="1"/>
  <c r="Z9" i="1"/>
  <c r="Z10" i="1"/>
  <c r="C9" i="1"/>
  <c r="C10" i="1"/>
  <c r="E10" i="1"/>
  <c r="E9" i="1"/>
  <c r="V17" i="1"/>
  <c r="V16" i="1"/>
  <c r="C37" i="1"/>
  <c r="C38" i="1"/>
  <c r="E4" i="1"/>
  <c r="E3" i="1"/>
  <c r="D37" i="1"/>
  <c r="X3" i="1"/>
  <c r="C16" i="1"/>
  <c r="V3" i="1"/>
  <c r="V4" i="1"/>
  <c r="Z4" i="1"/>
  <c r="Z3" i="1"/>
  <c r="C4" i="1"/>
  <c r="C3" i="1"/>
  <c r="Y17" i="1"/>
  <c r="Y16" i="1"/>
  <c r="G38" i="1"/>
  <c r="G37" i="1"/>
  <c r="X17" i="1" l="1"/>
  <c r="D38" i="1"/>
  <c r="Z37" i="1"/>
  <c r="F3" i="1"/>
  <c r="V24" i="1"/>
  <c r="E37" i="1"/>
  <c r="F31" i="1"/>
  <c r="X16" i="1"/>
  <c r="V38" i="1"/>
  <c r="V10" i="1"/>
  <c r="Z23" i="1"/>
  <c r="E38" i="1"/>
  <c r="F4" i="1"/>
  <c r="F37" i="1"/>
  <c r="Z30" i="1"/>
  <c r="V23" i="1"/>
  <c r="F30" i="1"/>
  <c r="C31" i="1"/>
  <c r="W38" i="1"/>
  <c r="W37" i="1"/>
  <c r="D23" i="1"/>
  <c r="D24" i="1"/>
  <c r="W24" i="1"/>
  <c r="W23" i="1"/>
  <c r="AA38" i="1"/>
  <c r="AA37" i="1"/>
  <c r="Y30" i="1"/>
  <c r="Y31" i="1"/>
  <c r="H31" i="1"/>
  <c r="H30" i="1"/>
  <c r="Y4" i="1"/>
  <c r="Y3" i="1"/>
  <c r="H16" i="1"/>
  <c r="H17" i="1"/>
  <c r="Y9" i="1"/>
  <c r="Y10" i="1"/>
  <c r="Y24" i="1"/>
  <c r="Y23" i="1"/>
  <c r="AA16" i="1"/>
  <c r="AA17" i="1"/>
  <c r="D10" i="1"/>
  <c r="D9" i="1"/>
  <c r="W9" i="1"/>
  <c r="W10" i="1"/>
  <c r="W31" i="1"/>
  <c r="W30" i="1"/>
  <c r="E31" i="1"/>
  <c r="E30" i="1"/>
  <c r="AA4" i="1"/>
  <c r="AA3" i="1"/>
  <c r="Y38" i="1"/>
  <c r="Y37" i="1"/>
  <c r="F24" i="1"/>
  <c r="F23" i="1"/>
  <c r="D17" i="1"/>
  <c r="D16" i="1"/>
  <c r="E24" i="1"/>
  <c r="E23" i="1"/>
  <c r="F17" i="1"/>
  <c r="F16" i="1"/>
  <c r="W16" i="1"/>
  <c r="V9" i="1"/>
  <c r="G10" i="1"/>
  <c r="D3" i="1"/>
  <c r="D4" i="1"/>
  <c r="AA31" i="1"/>
  <c r="AA30" i="1"/>
  <c r="W3" i="1"/>
  <c r="W4" i="1"/>
  <c r="V31" i="1"/>
  <c r="V30" i="1"/>
  <c r="AA10" i="1"/>
  <c r="AA9" i="1"/>
  <c r="G16" i="1"/>
  <c r="G17" i="1"/>
  <c r="F10" i="1"/>
  <c r="F9" i="1"/>
  <c r="X4" i="1"/>
  <c r="H38" i="1"/>
  <c r="H37" i="1"/>
  <c r="H24" i="1"/>
  <c r="H23" i="1"/>
  <c r="H10" i="1"/>
  <c r="H9" i="1"/>
  <c r="D31" i="1"/>
  <c r="D30" i="1"/>
  <c r="AA24" i="1"/>
  <c r="AA23" i="1"/>
  <c r="H4" i="1"/>
  <c r="H3" i="1"/>
  <c r="F38" i="1" l="1"/>
  <c r="W17" i="1"/>
  <c r="AH50" i="1" l="1"/>
  <c r="AK51" i="1" s="1"/>
  <c r="AO52" i="1" s="1"/>
  <c r="AI54" i="1"/>
  <c r="AF55" i="1"/>
  <c r="AH103" i="1" s="1"/>
  <c r="AB55" i="1" l="1"/>
  <c r="AC103" i="1" s="1"/>
  <c r="AI52" i="1"/>
  <c r="AC55" i="1"/>
  <c r="AE52" i="1"/>
  <c r="AK56" i="1" s="1"/>
  <c r="AO55" i="1" s="1"/>
  <c r="AD52" i="1"/>
  <c r="AH51" i="1"/>
  <c r="AK53" i="1" s="1"/>
  <c r="AO54" i="1" s="1"/>
  <c r="AI53" i="1"/>
  <c r="AH49" i="1"/>
  <c r="AK49" i="1" s="1"/>
  <c r="AO50" i="1" s="1"/>
  <c r="AI51" i="1"/>
  <c r="AI49" i="1"/>
  <c r="AI50" i="1"/>
  <c r="AH54" i="1"/>
  <c r="AH52" i="1"/>
  <c r="AK55" i="1" s="1"/>
  <c r="AO56" i="1" s="1"/>
  <c r="AD103" i="1" l="1"/>
  <c r="AG55" i="1"/>
  <c r="AI74" i="1"/>
  <c r="AI75" i="1"/>
  <c r="AK59" i="1"/>
  <c r="AH53" i="1"/>
  <c r="AD54" i="1"/>
  <c r="AE54" i="1"/>
  <c r="AD50" i="1"/>
  <c r="AK52" i="1" s="1"/>
  <c r="AO51" i="1" s="1"/>
  <c r="AE50" i="1"/>
  <c r="AD49" i="1"/>
  <c r="AK50" i="1" s="1"/>
  <c r="AO49" i="1" s="1"/>
  <c r="AE49" i="1"/>
  <c r="AE51" i="1"/>
  <c r="AK54" i="1" s="1"/>
  <c r="AO53" i="1" s="1"/>
  <c r="AD51" i="1"/>
  <c r="AD53" i="1"/>
  <c r="AE53" i="1"/>
  <c r="AO60" i="1" l="1"/>
  <c r="AI103" i="1"/>
  <c r="AI77" i="1"/>
  <c r="AC88" i="1"/>
  <c r="AC89" i="1"/>
  <c r="AK58" i="1"/>
  <c r="AO57" i="1" s="1"/>
  <c r="AC74" i="1"/>
  <c r="AC75" i="1"/>
  <c r="AK60" i="1"/>
  <c r="AO59" i="1" s="1"/>
  <c r="AI88" i="1"/>
  <c r="AI89" i="1"/>
  <c r="AK57" i="1"/>
  <c r="AO58" i="1" s="1"/>
  <c r="AC77" i="1" l="1"/>
  <c r="AI91" i="1"/>
  <c r="AC91" i="1"/>
</calcChain>
</file>

<file path=xl/sharedStrings.xml><?xml version="1.0" encoding="utf-8"?>
<sst xmlns="http://schemas.openxmlformats.org/spreadsheetml/2006/main" count="2708" uniqueCount="131">
  <si>
    <t>As,sup</t>
  </si>
  <si>
    <t>As,inf</t>
  </si>
  <si>
    <t>Telaio 2</t>
  </si>
  <si>
    <t>Pilastro 19</t>
  </si>
  <si>
    <t>As inf</t>
  </si>
  <si>
    <t>Telaio 13</t>
  </si>
  <si>
    <t>Diametro</t>
  </si>
  <si>
    <t>Peso</t>
  </si>
  <si>
    <t>Numero  barre</t>
  </si>
  <si>
    <t>mm</t>
  </si>
  <si>
    <t>kg/m</t>
  </si>
  <si>
    <t>sezione   cm²</t>
  </si>
  <si>
    <t>1φ14+2φ20</t>
  </si>
  <si>
    <t>1φ14+3φ20</t>
  </si>
  <si>
    <t>2φ14+3φ20</t>
  </si>
  <si>
    <t>2φ14+2φ20</t>
  </si>
  <si>
    <t>2φ20</t>
  </si>
  <si>
    <t>3φ14</t>
  </si>
  <si>
    <t>2φ14</t>
  </si>
  <si>
    <t>Resistenza a flessione</t>
  </si>
  <si>
    <t>b</t>
  </si>
  <si>
    <t>cm</t>
  </si>
  <si>
    <t>fyd</t>
  </si>
  <si>
    <t>MPa</t>
  </si>
  <si>
    <t>h</t>
  </si>
  <si>
    <t>fcd</t>
  </si>
  <si>
    <t>c</t>
  </si>
  <si>
    <t>d</t>
  </si>
  <si>
    <t>9'</t>
  </si>
  <si>
    <t>As</t>
  </si>
  <si>
    <t>A's</t>
  </si>
  <si>
    <t>x</t>
  </si>
  <si>
    <t>e's</t>
  </si>
  <si>
    <t>E e's</t>
  </si>
  <si>
    <t>s's</t>
  </si>
  <si>
    <t>Nc</t>
  </si>
  <si>
    <t>N's</t>
  </si>
  <si>
    <t>Ns</t>
  </si>
  <si>
    <t>N</t>
  </si>
  <si>
    <t>MRd</t>
  </si>
  <si>
    <t>As' sup</t>
  </si>
  <si>
    <t>cm2</t>
  </si>
  <si>
    <t>xerr=</t>
  </si>
  <si>
    <t>u=</t>
  </si>
  <si>
    <t>u1=</t>
  </si>
  <si>
    <t>w=</t>
  </si>
  <si>
    <t>x=</t>
  </si>
  <si>
    <t>M-Rd</t>
  </si>
  <si>
    <t>M+Rd</t>
  </si>
  <si>
    <t>piede 6</t>
  </si>
  <si>
    <t>testa 5</t>
  </si>
  <si>
    <r>
      <t>S</t>
    </r>
    <r>
      <rPr>
        <sz val="8"/>
        <color indexed="12"/>
        <rFont val="Arial"/>
        <family val="2"/>
      </rPr>
      <t xml:space="preserve"> pilastri</t>
    </r>
  </si>
  <si>
    <t>piede 5</t>
  </si>
  <si>
    <t>testa 4</t>
  </si>
  <si>
    <t>piede 4</t>
  </si>
  <si>
    <t>testa 3</t>
  </si>
  <si>
    <t>piede 3</t>
  </si>
  <si>
    <t>testa 2</t>
  </si>
  <si>
    <t>piede 2</t>
  </si>
  <si>
    <t>testa 1</t>
  </si>
  <si>
    <t>sx</t>
  </si>
  <si>
    <t>dx</t>
  </si>
  <si>
    <t>piano</t>
  </si>
  <si>
    <t xml:space="preserve">direzione x </t>
  </si>
  <si>
    <t>direzione y</t>
  </si>
  <si>
    <t>somm M</t>
  </si>
  <si>
    <t>MOMENTI RESISTENTI DELLE TRAVI ADIACENTI AL PILASTRO 19</t>
  </si>
  <si>
    <t>PILASTRO 19, VALORI PER IL PROGETTO DELLE ARMATURE O LA VERIFICA DELLE SEZIONI</t>
  </si>
  <si>
    <t>My</t>
  </si>
  <si>
    <t>Mx</t>
  </si>
  <si>
    <t xml:space="preserve">piano </t>
  </si>
  <si>
    <t>[KNm]</t>
  </si>
  <si>
    <t>[KN]</t>
  </si>
  <si>
    <t xml:space="preserve">1 testa </t>
  </si>
  <si>
    <t>1 piede</t>
  </si>
  <si>
    <t>Ac=</t>
  </si>
  <si>
    <t>fcd=</t>
  </si>
  <si>
    <t>Ncmax=</t>
  </si>
  <si>
    <t>KN</t>
  </si>
  <si>
    <t>Mcxmax=</t>
  </si>
  <si>
    <t>KNm</t>
  </si>
  <si>
    <t>Mcymax=</t>
  </si>
  <si>
    <t>Mcx(N)</t>
  </si>
  <si>
    <t>lato corto</t>
  </si>
  <si>
    <t>As=</t>
  </si>
  <si>
    <t>lato lungo</t>
  </si>
  <si>
    <t>2fi20</t>
  </si>
  <si>
    <t>Mcy(N)</t>
  </si>
  <si>
    <t>1fi20</t>
  </si>
  <si>
    <t>3fi20</t>
  </si>
  <si>
    <t>xc</t>
  </si>
  <si>
    <t>yl</t>
  </si>
  <si>
    <t>Primo impalcato</t>
  </si>
  <si>
    <t>Lato corto</t>
  </si>
  <si>
    <t>Lato lungo</t>
  </si>
  <si>
    <t>Secondo impalcato</t>
  </si>
  <si>
    <t>Terzo impalcato</t>
  </si>
  <si>
    <t>Quarto impalcato</t>
  </si>
  <si>
    <t>Quinto impalcato</t>
  </si>
  <si>
    <t>Sesto impalcato</t>
  </si>
  <si>
    <t>da moltiplicare per 2</t>
  </si>
  <si>
    <t>quindi in totale dispongo 3fi20+3fi20 sul lato corto</t>
  </si>
  <si>
    <t>aggiungo3fi14+3fi14 sul lato lungo con un totale di 28,1 cm2</t>
  </si>
  <si>
    <t xml:space="preserve">quindi dispongo 2fi20+2fi20 per ogni lato  cortoe aggiungo sul lato corto 1fi14 + 1fi 14  </t>
  </si>
  <si>
    <t xml:space="preserve">poi dispongo  2 fi 14+ 2fi14 sul lato lungo </t>
  </si>
  <si>
    <t xml:space="preserve">quinid  dispongo 2fi20+2fi20 + 1 fi + 1fi20 per ogni lato lungo </t>
  </si>
  <si>
    <t xml:space="preserve">poi dispongo  1fi14 +1fi14 sul lato lungo </t>
  </si>
  <si>
    <t>Nsmax=</t>
  </si>
  <si>
    <t>Msmax=</t>
  </si>
  <si>
    <t>m=</t>
  </si>
  <si>
    <t>Mrdx=</t>
  </si>
  <si>
    <t>Mrdy=</t>
  </si>
  <si>
    <t xml:space="preserve">flessione intorno al lato lungo </t>
  </si>
  <si>
    <t xml:space="preserve">As </t>
  </si>
  <si>
    <t>As sec</t>
  </si>
  <si>
    <t>&lt;</t>
  </si>
  <si>
    <t>flessione intorno al lato corto</t>
  </si>
  <si>
    <t>Pressoflessione</t>
  </si>
  <si>
    <t>4fi20</t>
  </si>
  <si>
    <t>quindi in totale dispongo 4fi20+4fi20 sul lato corto</t>
  </si>
  <si>
    <t>Mantengo l'armatura del primo impalcato fino al terzo impalcato e poi mantengo l'armarura prevista sopra</t>
  </si>
  <si>
    <t>4fi14+</t>
  </si>
  <si>
    <t>5fi14</t>
  </si>
  <si>
    <t>5fi14+2fi20</t>
  </si>
  <si>
    <t>e aggiungo 5fi14+5fi14 suogni lato lungo ottenendo circa 40,2 cm2</t>
  </si>
  <si>
    <t>lp</t>
  </si>
  <si>
    <t>Ved</t>
  </si>
  <si>
    <t>y</t>
  </si>
  <si>
    <t xml:space="preserve">Resistenza a taglio per il pilastro  </t>
  </si>
  <si>
    <t>trave in orizzontale</t>
  </si>
  <si>
    <t>trave in verticale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</si>
</sst>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rgb="FFFF0066"/>
      <name val="Arial"/>
      <family val="2"/>
    </font>
    <font>
      <sz val="8"/>
      <color rgb="FFCC00FF"/>
      <name val="Calibri"/>
      <family val="2"/>
      <scheme val="minor"/>
    </font>
    <font>
      <sz val="8"/>
      <color indexed="12"/>
      <name val="Symbol"/>
      <family val="1"/>
      <charset val="2"/>
    </font>
    <font>
      <sz val="8"/>
      <color indexed="12"/>
      <name val="Arial"/>
      <family val="2"/>
    </font>
    <font>
      <sz val="8"/>
      <color rgb="FF0000FF"/>
      <name val="Calibri"/>
      <family val="2"/>
      <scheme val="minor"/>
    </font>
    <font>
      <b/>
      <sz val="9"/>
      <color rgb="FF0000FF"/>
      <name val="Calibri"/>
      <family val="2"/>
      <scheme val="minor"/>
    </font>
    <font>
      <b/>
      <sz val="8"/>
      <color rgb="FFFF0066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u/>
      <sz val="18"/>
      <color rgb="FFFF0000"/>
      <name val="Calibri"/>
      <family val="2"/>
      <scheme val="minor"/>
    </font>
    <font>
      <b/>
      <sz val="9"/>
      <color rgb="FF00B0F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Font="1"/>
    <xf numFmtId="0" fontId="1" fillId="0" borderId="0" xfId="0" applyFont="1"/>
    <xf numFmtId="165" fontId="5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1" xfId="0" applyFont="1" applyBorder="1"/>
    <xf numFmtId="0" fontId="2" fillId="0" borderId="3" xfId="0" applyFont="1" applyBorder="1"/>
    <xf numFmtId="0" fontId="2" fillId="0" borderId="4" xfId="0" applyFont="1" applyBorder="1"/>
    <xf numFmtId="0" fontId="4" fillId="0" borderId="1" xfId="0" applyFont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2" borderId="0" xfId="0" applyFont="1" applyFill="1"/>
    <xf numFmtId="0" fontId="1" fillId="3" borderId="0" xfId="0" applyFont="1" applyFill="1"/>
    <xf numFmtId="0" fontId="1" fillId="0" borderId="1" xfId="0" applyFont="1" applyBorder="1"/>
    <xf numFmtId="0" fontId="1" fillId="3" borderId="1" xfId="0" applyFont="1" applyFill="1" applyBorder="1"/>
    <xf numFmtId="0" fontId="4" fillId="3" borderId="0" xfId="0" applyFont="1" applyFill="1" applyAlignment="1">
      <alignment horizontal="center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6" xfId="0" applyFont="1" applyBorder="1" applyAlignment="1">
      <alignment horizontal="center"/>
    </xf>
    <xf numFmtId="0" fontId="0" fillId="0" borderId="3" xfId="0" applyBorder="1"/>
    <xf numFmtId="0" fontId="1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" fillId="3" borderId="0" xfId="0" applyFont="1" applyFill="1" applyAlignment="1">
      <alignment horizontal="center"/>
    </xf>
    <xf numFmtId="2" fontId="1" fillId="0" borderId="3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9" xfId="0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164" fontId="1" fillId="2" borderId="6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2" borderId="12" xfId="0" applyNumberFormat="1" applyFont="1" applyFill="1" applyBorder="1" applyAlignment="1">
      <alignment horizontal="center"/>
    </xf>
    <xf numFmtId="164" fontId="1" fillId="4" borderId="0" xfId="0" applyNumberFormat="1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55</xdr:col>
      <xdr:colOff>571500</xdr:colOff>
      <xdr:row>69</xdr:row>
      <xdr:rowOff>28575</xdr:rowOff>
    </xdr:from>
    <xdr:to>
      <xdr:col>63</xdr:col>
      <xdr:colOff>476250</xdr:colOff>
      <xdr:row>94</xdr:row>
      <xdr:rowOff>1</xdr:rowOff>
    </xdr:to>
    <xdr:pic>
      <xdr:nvPicPr>
        <xdr:cNvPr id="4" name="Immagin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03500" y="9722908"/>
          <a:ext cx="4815417" cy="36755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64</xdr:col>
      <xdr:colOff>133350</xdr:colOff>
      <xdr:row>68</xdr:row>
      <xdr:rowOff>95250</xdr:rowOff>
    </xdr:from>
    <xdr:to>
      <xdr:col>72</xdr:col>
      <xdr:colOff>104775</xdr:colOff>
      <xdr:row>93</xdr:row>
      <xdr:rowOff>66674</xdr:rowOff>
    </xdr:to>
    <xdr:pic>
      <xdr:nvPicPr>
        <xdr:cNvPr id="6" name="Immagine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89850" y="9641417"/>
          <a:ext cx="4882092" cy="36755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56</xdr:col>
      <xdr:colOff>123825</xdr:colOff>
      <xdr:row>96</xdr:row>
      <xdr:rowOff>85725</xdr:rowOff>
    </xdr:from>
    <xdr:to>
      <xdr:col>64</xdr:col>
      <xdr:colOff>114301</xdr:colOff>
      <xdr:row>120</xdr:row>
      <xdr:rowOff>66675</xdr:rowOff>
    </xdr:to>
    <xdr:pic>
      <xdr:nvPicPr>
        <xdr:cNvPr id="7" name="Immagine 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63825" y="13439775"/>
          <a:ext cx="4867275" cy="3409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64</xdr:col>
      <xdr:colOff>171450</xdr:colOff>
      <xdr:row>96</xdr:row>
      <xdr:rowOff>38100</xdr:rowOff>
    </xdr:from>
    <xdr:to>
      <xdr:col>72</xdr:col>
      <xdr:colOff>114300</xdr:colOff>
      <xdr:row>121</xdr:row>
      <xdr:rowOff>28576</xdr:rowOff>
    </xdr:to>
    <xdr:pic>
      <xdr:nvPicPr>
        <xdr:cNvPr id="8" name="Immagine 7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88250" y="13392150"/>
          <a:ext cx="4819650" cy="3562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56</xdr:col>
      <xdr:colOff>161925</xdr:colOff>
      <xdr:row>123</xdr:row>
      <xdr:rowOff>47625</xdr:rowOff>
    </xdr:from>
    <xdr:to>
      <xdr:col>64</xdr:col>
      <xdr:colOff>123826</xdr:colOff>
      <xdr:row>148</xdr:row>
      <xdr:rowOff>66676</xdr:rowOff>
    </xdr:to>
    <xdr:pic>
      <xdr:nvPicPr>
        <xdr:cNvPr id="9" name="Immagine 8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01925" y="17259300"/>
          <a:ext cx="4838700" cy="3590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64</xdr:col>
      <xdr:colOff>190500</xdr:colOff>
      <xdr:row>123</xdr:row>
      <xdr:rowOff>76200</xdr:rowOff>
    </xdr:from>
    <xdr:to>
      <xdr:col>72</xdr:col>
      <xdr:colOff>123825</xdr:colOff>
      <xdr:row>148</xdr:row>
      <xdr:rowOff>47626</xdr:rowOff>
    </xdr:to>
    <xdr:pic>
      <xdr:nvPicPr>
        <xdr:cNvPr id="10" name="Immagine 9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07300" y="17287875"/>
          <a:ext cx="4810125" cy="3543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56</xdr:col>
      <xdr:colOff>238125</xdr:colOff>
      <xdr:row>151</xdr:row>
      <xdr:rowOff>66675</xdr:rowOff>
    </xdr:from>
    <xdr:to>
      <xdr:col>64</xdr:col>
      <xdr:colOff>209551</xdr:colOff>
      <xdr:row>176</xdr:row>
      <xdr:rowOff>76200</xdr:rowOff>
    </xdr:to>
    <xdr:pic>
      <xdr:nvPicPr>
        <xdr:cNvPr id="11" name="Immagine 10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5" y="21278850"/>
          <a:ext cx="4848225" cy="3581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64</xdr:col>
      <xdr:colOff>381000</xdr:colOff>
      <xdr:row>151</xdr:row>
      <xdr:rowOff>47625</xdr:rowOff>
    </xdr:from>
    <xdr:to>
      <xdr:col>72</xdr:col>
      <xdr:colOff>314325</xdr:colOff>
      <xdr:row>174</xdr:row>
      <xdr:rowOff>9524</xdr:rowOff>
    </xdr:to>
    <xdr:pic>
      <xdr:nvPicPr>
        <xdr:cNvPr id="13" name="Immagine 12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97800" y="21259800"/>
          <a:ext cx="4810125" cy="3248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56</xdr:col>
      <xdr:colOff>228600</xdr:colOff>
      <xdr:row>179</xdr:row>
      <xdr:rowOff>38100</xdr:rowOff>
    </xdr:from>
    <xdr:to>
      <xdr:col>64</xdr:col>
      <xdr:colOff>152401</xdr:colOff>
      <xdr:row>204</xdr:row>
      <xdr:rowOff>9524</xdr:rowOff>
    </xdr:to>
    <xdr:pic>
      <xdr:nvPicPr>
        <xdr:cNvPr id="14" name="Immagine 13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68600" y="25250775"/>
          <a:ext cx="4800600" cy="3543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64</xdr:col>
      <xdr:colOff>200025</xdr:colOff>
      <xdr:row>179</xdr:row>
      <xdr:rowOff>66675</xdr:rowOff>
    </xdr:from>
    <xdr:to>
      <xdr:col>72</xdr:col>
      <xdr:colOff>152400</xdr:colOff>
      <xdr:row>204</xdr:row>
      <xdr:rowOff>19049</xdr:rowOff>
    </xdr:to>
    <xdr:pic>
      <xdr:nvPicPr>
        <xdr:cNvPr id="15" name="Immagine 14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16825" y="25279350"/>
          <a:ext cx="4829175" cy="3524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56</xdr:col>
      <xdr:colOff>228600</xdr:colOff>
      <xdr:row>207</xdr:row>
      <xdr:rowOff>9525</xdr:rowOff>
    </xdr:from>
    <xdr:to>
      <xdr:col>64</xdr:col>
      <xdr:colOff>152401</xdr:colOff>
      <xdr:row>232</xdr:row>
      <xdr:rowOff>1</xdr:rowOff>
    </xdr:to>
    <xdr:pic>
      <xdr:nvPicPr>
        <xdr:cNvPr id="16" name="Immagine 15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68600" y="29222700"/>
          <a:ext cx="4800600" cy="3562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64</xdr:col>
      <xdr:colOff>228600</xdr:colOff>
      <xdr:row>207</xdr:row>
      <xdr:rowOff>9525</xdr:rowOff>
    </xdr:from>
    <xdr:to>
      <xdr:col>72</xdr:col>
      <xdr:colOff>133350</xdr:colOff>
      <xdr:row>232</xdr:row>
      <xdr:rowOff>1</xdr:rowOff>
    </xdr:to>
    <xdr:pic>
      <xdr:nvPicPr>
        <xdr:cNvPr id="17" name="Immagine 16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45400" y="29222700"/>
          <a:ext cx="4781550" cy="3562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51</xdr:col>
      <xdr:colOff>529166</xdr:colOff>
      <xdr:row>70</xdr:row>
      <xdr:rowOff>105834</xdr:rowOff>
    </xdr:from>
    <xdr:to>
      <xdr:col>55</xdr:col>
      <xdr:colOff>220133</xdr:colOff>
      <xdr:row>85</xdr:row>
      <xdr:rowOff>33867</xdr:rowOff>
    </xdr:to>
    <xdr:pic>
      <xdr:nvPicPr>
        <xdr:cNvPr id="18" name="Immagine 17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05833" y="9948334"/>
          <a:ext cx="2146300" cy="21505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72</xdr:col>
      <xdr:colOff>433918</xdr:colOff>
      <xdr:row>70</xdr:row>
      <xdr:rowOff>116417</xdr:rowOff>
    </xdr:from>
    <xdr:to>
      <xdr:col>76</xdr:col>
      <xdr:colOff>201085</xdr:colOff>
      <xdr:row>85</xdr:row>
      <xdr:rowOff>116417</xdr:rowOff>
    </xdr:to>
    <xdr:pic>
      <xdr:nvPicPr>
        <xdr:cNvPr id="20" name="Immagine 19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29918" y="10699750"/>
          <a:ext cx="2222500" cy="2222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ente/Desktop/Progetto%20sismica%20--/progetto%20sismica%20prova%202/PIL-SPI-SPO-TRA%20modale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l"/>
      <sheetName val="spi"/>
      <sheetName val="spotel"/>
      <sheetName val="tra"/>
      <sheetName val="spo"/>
      <sheetName val="spost x"/>
      <sheetName val="spost y"/>
      <sheetName val="Foglio1"/>
      <sheetName val="INVILUPPO TRAVI"/>
      <sheetName val="trave 8-11"/>
      <sheetName val="TABELLA PIL"/>
      <sheetName val="INVILUPPO PIL"/>
      <sheetName val="no rotaz tab pil"/>
      <sheetName val="no rot inv pil"/>
      <sheetName val="pil8"/>
      <sheetName val="pil9"/>
      <sheetName val="pil10"/>
      <sheetName val="pil11"/>
      <sheetName val="Foglio2"/>
      <sheetName val="pil 2"/>
      <sheetName val="trave 2-10"/>
      <sheetName val="pil 6"/>
      <sheetName val="pil 10 sp"/>
      <sheetName val="verifiche"/>
      <sheetName val="Foglio4"/>
      <sheetName val="30x70"/>
      <sheetName val="70x3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W50">
            <v>4.1905589074446512</v>
          </cell>
          <cell r="X50">
            <v>2.3688040978233094</v>
          </cell>
        </row>
        <row r="51">
          <cell r="W51">
            <v>3.876839372289322</v>
          </cell>
          <cell r="X51">
            <v>1.8976754062699466</v>
          </cell>
        </row>
        <row r="54">
          <cell r="W54">
            <v>6.8902534102230764</v>
          </cell>
          <cell r="X54">
            <v>3.9142925662136987</v>
          </cell>
        </row>
        <row r="55">
          <cell r="W55">
            <v>6.6846400145186804</v>
          </cell>
          <cell r="X55">
            <v>3.7092964613187056</v>
          </cell>
        </row>
        <row r="58">
          <cell r="W58">
            <v>9.3847350508480076</v>
          </cell>
          <cell r="X58">
            <v>6.9829577030573713</v>
          </cell>
        </row>
        <row r="59">
          <cell r="W59">
            <v>8.6779994645443139</v>
          </cell>
          <cell r="X59">
            <v>6.2937461209886454</v>
          </cell>
        </row>
        <row r="62">
          <cell r="W62">
            <v>11.017420310402038</v>
          </cell>
          <cell r="X62">
            <v>8.6556145266693445</v>
          </cell>
        </row>
        <row r="63">
          <cell r="W63">
            <v>10.313432990966216</v>
          </cell>
          <cell r="X63">
            <v>7.8745033344285842</v>
          </cell>
        </row>
        <row r="66">
          <cell r="W66">
            <v>12.222000383337592</v>
          </cell>
          <cell r="X66">
            <v>9.8950042897302044</v>
          </cell>
        </row>
        <row r="67">
          <cell r="W67">
            <v>11.538280264401525</v>
          </cell>
          <cell r="X67">
            <v>9.0214407915819876</v>
          </cell>
        </row>
        <row r="70">
          <cell r="W70">
            <v>12.060450969296483</v>
          </cell>
          <cell r="X70">
            <v>9.8945023000255556</v>
          </cell>
        </row>
        <row r="71">
          <cell r="W71">
            <v>11.316750686559658</v>
          </cell>
          <cell r="X71">
            <v>8.7660345145810261</v>
          </cell>
        </row>
        <row r="74">
          <cell r="W74">
            <v>3.8648015842151331</v>
          </cell>
          <cell r="X74">
            <v>3.4804763262801686</v>
          </cell>
        </row>
        <row r="75">
          <cell r="W75">
            <v>4.4598205412158896</v>
          </cell>
          <cell r="X75">
            <v>2.8819758491143732</v>
          </cell>
        </row>
        <row r="78">
          <cell r="W78">
            <v>6.0707375143674449</v>
          </cell>
          <cell r="X78">
            <v>5.7385980214594978</v>
          </cell>
        </row>
        <row r="79">
          <cell r="W79">
            <v>6.8440300571240904</v>
          </cell>
          <cell r="X79">
            <v>4.966947472255864</v>
          </cell>
        </row>
        <row r="82">
          <cell r="W82">
            <v>8.1942271691025841</v>
          </cell>
          <cell r="X82">
            <v>7.9790206332980418</v>
          </cell>
        </row>
        <row r="83">
          <cell r="W83">
            <v>9.0005823587634222</v>
          </cell>
          <cell r="X83">
            <v>7.1743184602403876</v>
          </cell>
        </row>
        <row r="86">
          <cell r="W86">
            <v>9.4943843070919485</v>
          </cell>
          <cell r="X86">
            <v>9.1746625006591778</v>
          </cell>
        </row>
        <row r="87">
          <cell r="W87">
            <v>10.210974610476271</v>
          </cell>
          <cell r="X87">
            <v>8.4634673189490464</v>
          </cell>
        </row>
        <row r="90">
          <cell r="W90">
            <v>10.284300855106503</v>
          </cell>
          <cell r="X90">
            <v>9.806827516337485</v>
          </cell>
        </row>
        <row r="91">
          <cell r="W91">
            <v>10.842728907305318</v>
          </cell>
          <cell r="X91">
            <v>9.2567253943915055</v>
          </cell>
        </row>
        <row r="94">
          <cell r="W94">
            <v>9.5928138399068619</v>
          </cell>
          <cell r="X94">
            <v>8.7839309546120159</v>
          </cell>
        </row>
        <row r="95">
          <cell r="W95">
            <v>9.8654221378473874</v>
          </cell>
          <cell r="X95">
            <v>8.5244250950231013</v>
          </cell>
        </row>
        <row r="98">
          <cell r="W98">
            <v>3.1963364407752675</v>
          </cell>
          <cell r="X98">
            <v>2.6858863246628668</v>
          </cell>
        </row>
        <row r="99">
          <cell r="W99">
            <v>4.0524601507917986</v>
          </cell>
          <cell r="X99">
            <v>2.595264947388304</v>
          </cell>
        </row>
        <row r="102">
          <cell r="W102">
            <v>5.6333199998518495</v>
          </cell>
          <cell r="X102">
            <v>4.7792919921332464</v>
          </cell>
        </row>
        <row r="103">
          <cell r="W103">
            <v>6.5466418762677598</v>
          </cell>
          <cell r="X103">
            <v>4.2717400563709953</v>
          </cell>
        </row>
        <row r="106">
          <cell r="W106">
            <v>7.8258838568223936</v>
          </cell>
          <cell r="X106">
            <v>7.1282246500269766</v>
          </cell>
        </row>
        <row r="107">
          <cell r="W107">
            <v>9.1839434790016181</v>
          </cell>
          <cell r="X107">
            <v>7.151082928699207</v>
          </cell>
        </row>
        <row r="110">
          <cell r="W110">
            <v>9.4373334306889127</v>
          </cell>
          <cell r="X110">
            <v>8.69565124797683</v>
          </cell>
        </row>
        <row r="111">
          <cell r="W111">
            <v>10.786311602756786</v>
          </cell>
          <cell r="X111">
            <v>8.8159310235722206</v>
          </cell>
        </row>
        <row r="114">
          <cell r="W114">
            <v>10.666027010088472</v>
          </cell>
          <cell r="X114">
            <v>9.7954146029312152</v>
          </cell>
        </row>
        <row r="115">
          <cell r="W115">
            <v>11.924297163707461</v>
          </cell>
          <cell r="X115">
            <v>10.077979030013912</v>
          </cell>
        </row>
        <row r="118">
          <cell r="W118">
            <v>10.518346456054095</v>
          </cell>
          <cell r="X118">
            <v>9.4493314916902946</v>
          </cell>
        </row>
        <row r="119">
          <cell r="W119">
            <v>11.691907114664591</v>
          </cell>
          <cell r="X119">
            <v>10.129481906059979</v>
          </cell>
        </row>
        <row r="722">
          <cell r="W722">
            <v>2.4632027461484824</v>
          </cell>
          <cell r="X722">
            <v>0.35636040674800357</v>
          </cell>
        </row>
        <row r="723">
          <cell r="W723">
            <v>3.7679230043571121</v>
          </cell>
          <cell r="X723">
            <v>-0.47343139203604329</v>
          </cell>
        </row>
        <row r="726">
          <cell r="W726">
            <v>4.4093122639634261</v>
          </cell>
          <cell r="X726">
            <v>0.46633018144646049</v>
          </cell>
        </row>
        <row r="727">
          <cell r="W727">
            <v>5.1507471139254077</v>
          </cell>
          <cell r="X727">
            <v>0.1362496963272154</v>
          </cell>
        </row>
        <row r="730">
          <cell r="W730">
            <v>4.8388073310553921</v>
          </cell>
          <cell r="X730">
            <v>-3.2495354200780611E-2</v>
          </cell>
        </row>
        <row r="731">
          <cell r="W731">
            <v>5.6780642555836351</v>
          </cell>
          <cell r="X731">
            <v>0.50254927386710335</v>
          </cell>
        </row>
        <row r="734">
          <cell r="W734">
            <v>5.3473590721652728</v>
          </cell>
          <cell r="X734">
            <v>0.62810101182194189</v>
          </cell>
        </row>
        <row r="735">
          <cell r="W735">
            <v>6.2703981347392181</v>
          </cell>
          <cell r="X735">
            <v>-4.0578571586323775E-2</v>
          </cell>
        </row>
        <row r="738">
          <cell r="W738">
            <v>5.8096823503800232</v>
          </cell>
          <cell r="X738">
            <v>1.1792245222477773</v>
          </cell>
        </row>
        <row r="739">
          <cell r="W739">
            <v>6.7504054228860433</v>
          </cell>
          <cell r="X739">
            <v>0.49226147094364209</v>
          </cell>
        </row>
        <row r="742">
          <cell r="W742">
            <v>5.7441529185715234</v>
          </cell>
          <cell r="X742">
            <v>1.6346382586692665</v>
          </cell>
        </row>
        <row r="743">
          <cell r="W743">
            <v>7.1335702769811284</v>
          </cell>
          <cell r="X743">
            <v>0.59278031758651883</v>
          </cell>
        </row>
        <row r="746">
          <cell r="W746">
            <v>4.5271993762893654</v>
          </cell>
          <cell r="X746">
            <v>0.17528065126649528</v>
          </cell>
        </row>
        <row r="747">
          <cell r="W747">
            <v>4.1827233265554806</v>
          </cell>
          <cell r="X747">
            <v>0.30464319973925674</v>
          </cell>
        </row>
        <row r="750">
          <cell r="W750">
            <v>6.2854037884371552</v>
          </cell>
          <cell r="X750">
            <v>0.96825705470801426</v>
          </cell>
        </row>
        <row r="751">
          <cell r="W751">
            <v>5.9995827114128435</v>
          </cell>
          <cell r="X751">
            <v>1.1315767706060933</v>
          </cell>
        </row>
        <row r="754">
          <cell r="W754">
            <v>8.238207805483551</v>
          </cell>
          <cell r="X754">
            <v>4.0790730126278287</v>
          </cell>
        </row>
        <row r="755">
          <cell r="W755">
            <v>7.6787630973677476</v>
          </cell>
          <cell r="X755">
            <v>4.0750621655937271</v>
          </cell>
        </row>
        <row r="758">
          <cell r="W758">
            <v>9.5866786637135473</v>
          </cell>
          <cell r="X758">
            <v>5.5601381130866168</v>
          </cell>
        </row>
        <row r="759">
          <cell r="W759">
            <v>9.0446109123434688</v>
          </cell>
          <cell r="X759">
            <v>5.416163409311249</v>
          </cell>
        </row>
        <row r="762">
          <cell r="W762">
            <v>10.64744071450882</v>
          </cell>
          <cell r="X762">
            <v>6.7120442541954164</v>
          </cell>
        </row>
        <row r="763">
          <cell r="W763">
            <v>10.178739519063438</v>
          </cell>
          <cell r="X763">
            <v>6.4264932419002179</v>
          </cell>
        </row>
        <row r="766">
          <cell r="W766">
            <v>11.299986512195815</v>
          </cell>
          <cell r="X766">
            <v>7.5221742543171102</v>
          </cell>
        </row>
        <row r="767">
          <cell r="W767">
            <v>10.793772995184955</v>
          </cell>
          <cell r="X767">
            <v>6.9645651045152714</v>
          </cell>
        </row>
        <row r="770">
          <cell r="W770">
            <v>2.9725873497359849</v>
          </cell>
          <cell r="X770">
            <v>0.68951506868594814</v>
          </cell>
        </row>
        <row r="771">
          <cell r="W771">
            <v>1.9366400367411494</v>
          </cell>
          <cell r="X771">
            <v>0.29971814501642624</v>
          </cell>
        </row>
        <row r="774">
          <cell r="W774">
            <v>5.3147189289757533</v>
          </cell>
          <cell r="X774">
            <v>1.6116358082991045</v>
          </cell>
        </row>
        <row r="775">
          <cell r="W775">
            <v>4.090107791321139</v>
          </cell>
          <cell r="X775">
            <v>0.73968044089378793</v>
          </cell>
        </row>
        <row r="778">
          <cell r="W778">
            <v>6.6143793683245509</v>
          </cell>
          <cell r="X778">
            <v>3.7684156697861009</v>
          </cell>
        </row>
        <row r="779">
          <cell r="W779">
            <v>4.6765175807949895</v>
          </cell>
          <cell r="X779">
            <v>2.7174206146382227</v>
          </cell>
        </row>
        <row r="782">
          <cell r="W782">
            <v>7.925474811272152</v>
          </cell>
          <cell r="X782">
            <v>5.0284719433390528</v>
          </cell>
        </row>
        <row r="783">
          <cell r="W783">
            <v>5.510284704221581</v>
          </cell>
          <cell r="X783">
            <v>4.0145937027166267</v>
          </cell>
        </row>
        <row r="786">
          <cell r="W786">
            <v>9.065701071722664</v>
          </cell>
          <cell r="X786">
            <v>5.8888211963378057</v>
          </cell>
        </row>
        <row r="787">
          <cell r="W787">
            <v>6.1720721830771659</v>
          </cell>
          <cell r="X787">
            <v>4.8708083859661926</v>
          </cell>
        </row>
        <row r="790">
          <cell r="W790">
            <v>9.2589787703990361</v>
          </cell>
          <cell r="X790">
            <v>6.0722264308227771</v>
          </cell>
        </row>
        <row r="791">
          <cell r="W791">
            <v>5.7576021016635632</v>
          </cell>
          <cell r="X791">
            <v>5.0123603555912517</v>
          </cell>
        </row>
      </sheetData>
      <sheetData sheetId="8"/>
      <sheetData sheetId="9"/>
      <sheetData sheetId="10"/>
      <sheetData sheetId="11">
        <row r="3">
          <cell r="AL3">
            <v>-26.115000000000002</v>
          </cell>
        </row>
        <row r="435">
          <cell r="AL435">
            <v>-60.516199999999998</v>
          </cell>
        </row>
        <row r="436">
          <cell r="AL436">
            <v>-75.255799999999994</v>
          </cell>
        </row>
        <row r="437">
          <cell r="AL437">
            <v>-81.659399999999991</v>
          </cell>
        </row>
        <row r="438">
          <cell r="AL438">
            <v>-54.1126</v>
          </cell>
        </row>
        <row r="439">
          <cell r="AL439">
            <v>-156.262</v>
          </cell>
        </row>
        <row r="440">
          <cell r="AL440">
            <v>-192.48599999999999</v>
          </cell>
        </row>
        <row r="441">
          <cell r="AL441">
            <v>-214.06</v>
          </cell>
        </row>
        <row r="442">
          <cell r="AL442">
            <v>-134.68799999999999</v>
          </cell>
        </row>
        <row r="443">
          <cell r="AL443">
            <v>-312.9846</v>
          </cell>
        </row>
        <row r="444">
          <cell r="AL444">
            <v>-256.23540000000003</v>
          </cell>
        </row>
        <row r="445">
          <cell r="AL445">
            <v>-365.20530000000002</v>
          </cell>
        </row>
        <row r="446">
          <cell r="AL446">
            <v>-204.0147</v>
          </cell>
        </row>
        <row r="447">
          <cell r="AL447">
            <v>-445.28840000000002</v>
          </cell>
        </row>
        <row r="448">
          <cell r="AL448">
            <v>-344.14160000000004</v>
          </cell>
        </row>
        <row r="449">
          <cell r="AL449">
            <v>-528.62200000000007</v>
          </cell>
        </row>
        <row r="450">
          <cell r="AL450">
            <v>-260.80799999999999</v>
          </cell>
        </row>
        <row r="451">
          <cell r="AL451">
            <v>-586.84649999999999</v>
          </cell>
        </row>
        <row r="452">
          <cell r="AL452">
            <v>-422.59550000000002</v>
          </cell>
        </row>
        <row r="453">
          <cell r="AL453">
            <v>-702.00839999999994</v>
          </cell>
        </row>
        <row r="454">
          <cell r="AL454">
            <v>-307.43360000000001</v>
          </cell>
        </row>
        <row r="455">
          <cell r="AL455">
            <v>-728.12479999999994</v>
          </cell>
          <cell r="AV455">
            <v>-300.89799999999997</v>
          </cell>
          <cell r="AW455">
            <v>19.622299999999996</v>
          </cell>
        </row>
        <row r="456">
          <cell r="AL456">
            <v>-487.30319999999995</v>
          </cell>
          <cell r="AV456">
            <v>289.70599999999996</v>
          </cell>
          <cell r="AW456">
            <v>-27.256299999999996</v>
          </cell>
        </row>
        <row r="457">
          <cell r="AL457">
            <v>-870.83309999999994</v>
          </cell>
          <cell r="AV457">
            <v>114.00739999999999</v>
          </cell>
          <cell r="AW457">
            <v>-72.101799999999997</v>
          </cell>
        </row>
        <row r="458">
          <cell r="AL458">
            <v>-344.59489999999994</v>
          </cell>
          <cell r="AV458">
            <v>-125.1994</v>
          </cell>
          <cell r="AW458">
            <v>64.467799999999983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34">
          <cell r="N134">
            <v>0.3572394310387933</v>
          </cell>
        </row>
        <row r="135">
          <cell r="N135">
            <v>0.6427605689612067</v>
          </cell>
        </row>
        <row r="148">
          <cell r="N148">
            <v>0.42264918622710601</v>
          </cell>
        </row>
        <row r="149">
          <cell r="N149">
            <v>0.57735081377289399</v>
          </cell>
        </row>
        <row r="168">
          <cell r="N168">
            <v>0.45382728226404156</v>
          </cell>
        </row>
        <row r="169">
          <cell r="N169">
            <v>0.54617271773595844</v>
          </cell>
        </row>
        <row r="185">
          <cell r="N185">
            <v>0.47269963703325535</v>
          </cell>
        </row>
        <row r="186">
          <cell r="N186">
            <v>0.52730036296674465</v>
          </cell>
        </row>
        <row r="245">
          <cell r="H245">
            <v>0.48635937111179428</v>
          </cell>
        </row>
        <row r="246">
          <cell r="H246">
            <v>0.51364062888820572</v>
          </cell>
        </row>
        <row r="281">
          <cell r="Z281" t="str">
            <v>zona critica 70 cm</v>
          </cell>
        </row>
        <row r="282">
          <cell r="Y282" t="str">
            <v xml:space="preserve">sezione 30 x 70 </v>
          </cell>
          <cell r="AC282" t="str">
            <v xml:space="preserve">sezione 70 x30 </v>
          </cell>
        </row>
        <row r="283">
          <cell r="X283" t="str">
            <v>staffe</v>
          </cell>
          <cell r="Z283" t="str">
            <v>cot teta</v>
          </cell>
          <cell r="AA283" t="str">
            <v>VRd[KN]</v>
          </cell>
          <cell r="AB283" t="str">
            <v>staffe</v>
          </cell>
          <cell r="AD283" t="str">
            <v>cot teta</v>
          </cell>
          <cell r="AE283" t="str">
            <v>VRd[KN]</v>
          </cell>
        </row>
        <row r="284">
          <cell r="X284" t="str">
            <v>fi 8 /</v>
          </cell>
          <cell r="Y284">
            <v>8.4</v>
          </cell>
          <cell r="Z284">
            <v>1.8875371219201567</v>
          </cell>
          <cell r="AA284">
            <v>522.29095932091695</v>
          </cell>
          <cell r="AB284" t="str">
            <v>fi 8 /</v>
          </cell>
          <cell r="AC284" t="str">
            <v>8,4 br</v>
          </cell>
          <cell r="AD284">
            <v>2.0792440473865539</v>
          </cell>
          <cell r="AE284">
            <v>453.29599477074265</v>
          </cell>
        </row>
        <row r="285">
          <cell r="X285" t="str">
            <v>fi 8 /</v>
          </cell>
          <cell r="Y285">
            <v>10</v>
          </cell>
          <cell r="Z285">
            <v>2.1052063271846753</v>
          </cell>
          <cell r="AA285">
            <v>489.31773808145391</v>
          </cell>
          <cell r="AB285" t="str">
            <v>fi 8 /</v>
          </cell>
          <cell r="AC285" t="str">
            <v>10 br</v>
          </cell>
          <cell r="AD285">
            <v>2.3102400876781024</v>
          </cell>
          <cell r="AE285">
            <v>423.07057087235063</v>
          </cell>
        </row>
        <row r="286">
          <cell r="X286" t="str">
            <v>fi 8 /</v>
          </cell>
          <cell r="Y286">
            <v>15</v>
          </cell>
          <cell r="Z286">
            <v>2.5</v>
          </cell>
          <cell r="AA286">
            <v>387.38700000000006</v>
          </cell>
          <cell r="AB286" t="str">
            <v>fi 8 /</v>
          </cell>
          <cell r="AC286" t="str">
            <v>15br</v>
          </cell>
          <cell r="AD286">
            <v>2.5</v>
          </cell>
          <cell r="AE286">
            <v>305.21400000000006</v>
          </cell>
        </row>
      </sheetData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207"/>
  <sheetViews>
    <sheetView tabSelected="1" topLeftCell="J38" zoomScale="90" zoomScaleNormal="90" workbookViewId="0">
      <selection activeCell="O54" sqref="O54"/>
    </sheetView>
  </sheetViews>
  <sheetFormatPr defaultRowHeight="11.25" x14ac:dyDescent="0.2"/>
  <cols>
    <col min="1" max="16384" width="9.140625" style="2"/>
  </cols>
  <sheetData>
    <row r="1" spans="1:36" x14ac:dyDescent="0.2">
      <c r="K1" s="2" t="s">
        <v>3</v>
      </c>
    </row>
    <row r="2" spans="1:36" x14ac:dyDescent="0.2">
      <c r="A2" s="2" t="s">
        <v>2</v>
      </c>
      <c r="C2" s="2">
        <v>15</v>
      </c>
      <c r="D2" s="3">
        <v>19</v>
      </c>
      <c r="E2" s="2">
        <v>19</v>
      </c>
      <c r="F2" s="3">
        <v>23</v>
      </c>
      <c r="G2" s="2">
        <v>23</v>
      </c>
      <c r="H2" s="2">
        <v>27</v>
      </c>
      <c r="T2" s="2" t="s">
        <v>5</v>
      </c>
      <c r="V2" s="2">
        <v>16</v>
      </c>
      <c r="W2" s="2">
        <v>17</v>
      </c>
      <c r="X2" s="2">
        <v>17</v>
      </c>
      <c r="Y2" s="2">
        <v>18</v>
      </c>
      <c r="Z2" s="2">
        <v>18</v>
      </c>
      <c r="AA2" s="2">
        <v>19</v>
      </c>
    </row>
    <row r="3" spans="1:36" x14ac:dyDescent="0.2">
      <c r="B3" s="4" t="s">
        <v>0</v>
      </c>
      <c r="C3" s="2">
        <f>[1]Foglio1!W50</f>
        <v>4.1905589074446512</v>
      </c>
      <c r="D3" s="2">
        <f>[1]Foglio1!W51</f>
        <v>3.876839372289322</v>
      </c>
      <c r="E3" s="2">
        <f>[1]Foglio1!W74</f>
        <v>3.8648015842151331</v>
      </c>
      <c r="F3" s="2">
        <f>[1]Foglio1!W75</f>
        <v>4.4598205412158896</v>
      </c>
      <c r="G3" s="2">
        <f>[1]Foglio1!W98</f>
        <v>3.1963364407752675</v>
      </c>
      <c r="H3" s="2">
        <f>[1]Foglio1!W99</f>
        <v>4.0524601507917986</v>
      </c>
      <c r="U3" s="4" t="s">
        <v>0</v>
      </c>
      <c r="V3" s="2">
        <f>[1]Foglio1!W722</f>
        <v>2.4632027461484824</v>
      </c>
      <c r="W3" s="2">
        <f>[1]Foglio1!W723</f>
        <v>3.7679230043571121</v>
      </c>
      <c r="X3" s="2">
        <f>[1]Foglio1!W746</f>
        <v>4.5271993762893654</v>
      </c>
      <c r="Y3" s="2">
        <f>[1]Foglio1!W747</f>
        <v>4.1827233265554806</v>
      </c>
      <c r="Z3" s="2">
        <f>[1]Foglio1!W770</f>
        <v>2.9725873497359849</v>
      </c>
      <c r="AA3" s="2">
        <f>[1]Foglio1!W771</f>
        <v>1.9366400367411494</v>
      </c>
    </row>
    <row r="4" spans="1:36" x14ac:dyDescent="0.2">
      <c r="A4" s="2">
        <v>6</v>
      </c>
      <c r="B4" s="4" t="s">
        <v>1</v>
      </c>
      <c r="C4" s="2">
        <f>[1]Foglio1!X50</f>
        <v>2.3688040978233094</v>
      </c>
      <c r="D4" s="2">
        <f>[1]Foglio1!X51</f>
        <v>1.8976754062699466</v>
      </c>
      <c r="E4" s="2">
        <f>[1]Foglio1!X74</f>
        <v>3.4804763262801686</v>
      </c>
      <c r="F4" s="2">
        <f>[1]Foglio1!X75</f>
        <v>2.8819758491143732</v>
      </c>
      <c r="G4" s="2">
        <f>[1]Foglio1!X98</f>
        <v>2.6858863246628668</v>
      </c>
      <c r="H4" s="2">
        <f>[1]Foglio1!X99</f>
        <v>2.595264947388304</v>
      </c>
      <c r="T4" s="2">
        <v>6</v>
      </c>
      <c r="U4" s="4" t="s">
        <v>1</v>
      </c>
      <c r="V4" s="2">
        <f>[1]Foglio1!X722</f>
        <v>0.35636040674800357</v>
      </c>
      <c r="W4" s="2">
        <f>[1]Foglio1!X723</f>
        <v>-0.47343139203604329</v>
      </c>
      <c r="X4" s="2">
        <f>[1]Foglio1!X746</f>
        <v>0.17528065126649528</v>
      </c>
      <c r="Y4" s="2">
        <f>[1]Foglio1!X747</f>
        <v>0.30464319973925674</v>
      </c>
      <c r="Z4" s="2">
        <f>[1]Foglio1!X770</f>
        <v>0.68951506868594814</v>
      </c>
      <c r="AA4" s="2">
        <f>[1]Foglio1!X771</f>
        <v>0.29971814501642624</v>
      </c>
    </row>
    <row r="5" spans="1:36" x14ac:dyDescent="0.2">
      <c r="V5" s="5"/>
    </row>
    <row r="6" spans="1:36" x14ac:dyDescent="0.2">
      <c r="V6" s="5"/>
      <c r="W6" s="5"/>
    </row>
    <row r="7" spans="1:36" x14ac:dyDescent="0.2">
      <c r="K7" s="2">
        <v>15</v>
      </c>
      <c r="L7" s="3">
        <v>19</v>
      </c>
      <c r="M7" s="2">
        <v>19</v>
      </c>
      <c r="N7" s="3">
        <v>23</v>
      </c>
      <c r="O7" s="2">
        <v>23</v>
      </c>
      <c r="P7" s="2">
        <v>27</v>
      </c>
      <c r="AD7" s="2">
        <v>16</v>
      </c>
      <c r="AE7" s="2">
        <v>17</v>
      </c>
      <c r="AF7" s="2">
        <v>17</v>
      </c>
      <c r="AG7" s="2">
        <v>18</v>
      </c>
      <c r="AH7" s="2">
        <v>18</v>
      </c>
      <c r="AI7" s="2">
        <v>19</v>
      </c>
    </row>
    <row r="8" spans="1:36" x14ac:dyDescent="0.2">
      <c r="C8" s="2">
        <v>15</v>
      </c>
      <c r="D8" s="3">
        <v>19</v>
      </c>
      <c r="E8" s="2">
        <v>19</v>
      </c>
      <c r="F8" s="3">
        <v>23</v>
      </c>
      <c r="G8" s="2">
        <v>23</v>
      </c>
      <c r="H8" s="2">
        <v>27</v>
      </c>
      <c r="J8" s="2" t="s">
        <v>47</v>
      </c>
      <c r="K8" s="2">
        <f>'Mrd telaio 2'!C116</f>
        <v>-131.7587551053924</v>
      </c>
      <c r="L8" s="2">
        <f>'Mrd telaio 2'!T116</f>
        <v>-131.7587551053924</v>
      </c>
      <c r="M8" s="2">
        <f>'Mrd telaio 2'!T116</f>
        <v>-131.7587551053924</v>
      </c>
      <c r="N8" s="2">
        <f>'Mrd telaio 2'!AM116</f>
        <v>-131.7587551053924</v>
      </c>
      <c r="O8" s="2">
        <f>'Mrd telaio 2'!AM116</f>
        <v>-131.7587551053924</v>
      </c>
      <c r="P8" s="2">
        <f>'Mrd telaio 2'!BE116</f>
        <v>-131.7587551053924</v>
      </c>
      <c r="V8" s="2">
        <v>16</v>
      </c>
      <c r="W8" s="2">
        <v>17</v>
      </c>
      <c r="X8" s="2">
        <v>17</v>
      </c>
      <c r="Y8" s="2">
        <v>18</v>
      </c>
      <c r="Z8" s="2">
        <v>18</v>
      </c>
      <c r="AA8" s="2">
        <v>19</v>
      </c>
      <c r="AC8" s="2" t="s">
        <v>47</v>
      </c>
      <c r="AD8" s="2">
        <f>'Mrd telaio 13'!C116</f>
        <v>-40.713828747166104</v>
      </c>
      <c r="AE8" s="2">
        <v>-40.713828747166104</v>
      </c>
      <c r="AF8" s="2">
        <v>-106.45454645408294</v>
      </c>
      <c r="AG8" s="2">
        <f>'Mrd telaio 13'!AM116</f>
        <v>-106.45454645408294</v>
      </c>
      <c r="AH8" s="2">
        <f>'Mrd telaio 13'!AM116</f>
        <v>-106.45454645408294</v>
      </c>
      <c r="AI8" s="2">
        <f>'Mrd telaio 13'!BE116</f>
        <v>-106.45454645408294</v>
      </c>
    </row>
    <row r="9" spans="1:36" x14ac:dyDescent="0.2">
      <c r="B9" s="4" t="s">
        <v>0</v>
      </c>
      <c r="C9" s="2">
        <f>[1]Foglio1!W54</f>
        <v>6.8902534102230764</v>
      </c>
      <c r="D9" s="2">
        <f>[1]Foglio1!W55</f>
        <v>6.6846400145186804</v>
      </c>
      <c r="E9" s="2">
        <f>[1]Foglio1!W78</f>
        <v>6.0707375143674449</v>
      </c>
      <c r="F9" s="2">
        <f>[1]Foglio1!W79</f>
        <v>6.8440300571240904</v>
      </c>
      <c r="G9" s="2">
        <f>[1]Foglio1!W102</f>
        <v>5.6333199998518495</v>
      </c>
      <c r="H9" s="2">
        <f>[1]Foglio1!W103</f>
        <v>6.5466418762677598</v>
      </c>
      <c r="J9" s="2" t="s">
        <v>48</v>
      </c>
      <c r="K9" s="2">
        <f>'Mrd telaio 2'!B116</f>
        <v>106.51307773942359</v>
      </c>
      <c r="L9" s="2">
        <f>'Mrd telaio 2'!S116</f>
        <v>106.51307773942359</v>
      </c>
      <c r="M9" s="2">
        <f>'Mrd telaio 2'!S116</f>
        <v>106.51307773942359</v>
      </c>
      <c r="N9" s="2">
        <f>'Mrd telaio 2'!AL116</f>
        <v>106.51307773942359</v>
      </c>
      <c r="O9" s="2">
        <f>'Mrd telaio 2'!AL116</f>
        <v>106.51307773942359</v>
      </c>
      <c r="P9" s="2">
        <f>'Mrd telaio 2'!BD116</f>
        <v>106.51307773942359</v>
      </c>
      <c r="U9" s="4" t="s">
        <v>0</v>
      </c>
      <c r="V9" s="2">
        <f>[1]Foglio1!W726</f>
        <v>4.4093122639634261</v>
      </c>
      <c r="W9" s="2">
        <f>[1]Foglio1!W727</f>
        <v>5.1507471139254077</v>
      </c>
      <c r="X9" s="2">
        <f>[1]Foglio1!W750</f>
        <v>6.2854037884371552</v>
      </c>
      <c r="Y9" s="2">
        <f>[1]Foglio1!W751</f>
        <v>5.9995827114128435</v>
      </c>
      <c r="Z9" s="2">
        <f>[1]Foglio1!W774</f>
        <v>5.3147189289757533</v>
      </c>
      <c r="AA9" s="2">
        <f>[1]Foglio1!W775</f>
        <v>4.090107791321139</v>
      </c>
      <c r="AC9" s="2" t="s">
        <v>48</v>
      </c>
      <c r="AD9" s="2">
        <f>'Mrd telaio 13'!B116</f>
        <v>22.799115953628874</v>
      </c>
      <c r="AE9" s="2">
        <v>22.799115953628874</v>
      </c>
      <c r="AF9" s="2">
        <v>53.807975389162323</v>
      </c>
      <c r="AG9" s="2">
        <f>'Mrd telaio 13'!AL116</f>
        <v>53.807975389162323</v>
      </c>
      <c r="AH9" s="2">
        <f>'Mrd telaio 13'!AL116</f>
        <v>53.807975389162323</v>
      </c>
      <c r="AI9" s="2">
        <f>'Mrd telaio 13'!BD116</f>
        <v>53.807975389162323</v>
      </c>
    </row>
    <row r="10" spans="1:36" x14ac:dyDescent="0.2">
      <c r="A10" s="2">
        <v>5</v>
      </c>
      <c r="B10" s="4" t="s">
        <v>1</v>
      </c>
      <c r="C10" s="2">
        <f>[1]Foglio1!X54</f>
        <v>3.9142925662136987</v>
      </c>
      <c r="D10" s="2">
        <f>[1]Foglio1!X55</f>
        <v>3.7092964613187056</v>
      </c>
      <c r="E10" s="2">
        <f>[1]Foglio1!X78</f>
        <v>5.7385980214594978</v>
      </c>
      <c r="F10" s="2">
        <f>[1]Foglio1!X79</f>
        <v>4.966947472255864</v>
      </c>
      <c r="G10" s="2">
        <f>[1]Foglio1!X102</f>
        <v>4.7792919921332464</v>
      </c>
      <c r="H10" s="2">
        <f>[1]Foglio1!X103</f>
        <v>4.2717400563709953</v>
      </c>
      <c r="T10" s="2">
        <v>5</v>
      </c>
      <c r="U10" s="4" t="s">
        <v>1</v>
      </c>
      <c r="V10" s="2">
        <f>[1]Foglio1!X726</f>
        <v>0.46633018144646049</v>
      </c>
      <c r="W10" s="2">
        <f>[1]Foglio1!X727</f>
        <v>0.1362496963272154</v>
      </c>
      <c r="X10" s="2">
        <f>[1]Foglio1!X750</f>
        <v>0.96825705470801426</v>
      </c>
      <c r="Y10" s="2">
        <f>[1]Foglio1!X751</f>
        <v>1.1315767706060933</v>
      </c>
      <c r="Z10" s="2">
        <f>[1]Foglio1!X774</f>
        <v>1.6116358082991045</v>
      </c>
      <c r="AA10" s="2">
        <f>[1]Foglio1!X775</f>
        <v>0.73968044089378793</v>
      </c>
    </row>
    <row r="11" spans="1:36" x14ac:dyDescent="0.2">
      <c r="C11" s="5" t="s">
        <v>12</v>
      </c>
      <c r="D11" s="5" t="s">
        <v>12</v>
      </c>
      <c r="E11" s="5" t="s">
        <v>12</v>
      </c>
      <c r="F11" s="5" t="s">
        <v>12</v>
      </c>
      <c r="G11" s="5" t="s">
        <v>12</v>
      </c>
      <c r="H11" s="5" t="s">
        <v>12</v>
      </c>
      <c r="J11" s="12" t="s">
        <v>51</v>
      </c>
      <c r="K11" s="2">
        <f>1.3*MAX(-K8,K9)</f>
        <v>171.28638163701012</v>
      </c>
      <c r="L11" s="2">
        <f>1.3*MAX(L9-M8,M9-L8)</f>
        <v>309.75338269826079</v>
      </c>
      <c r="N11" s="2">
        <f>1.3*MAX(N9-O8,O9-N8)</f>
        <v>309.75338269826079</v>
      </c>
      <c r="P11" s="2">
        <f>1.3*MAX(-P8,P9)</f>
        <v>171.28638163701012</v>
      </c>
      <c r="V11" s="5" t="s">
        <v>16</v>
      </c>
      <c r="W11" s="5" t="s">
        <v>16</v>
      </c>
      <c r="X11" s="5" t="s">
        <v>16</v>
      </c>
      <c r="Y11" s="5" t="s">
        <v>16</v>
      </c>
      <c r="Z11" s="5" t="s">
        <v>16</v>
      </c>
      <c r="AA11" s="5" t="s">
        <v>16</v>
      </c>
      <c r="AC11" s="12" t="s">
        <v>51</v>
      </c>
      <c r="AD11" s="2">
        <f>1.3*MAX(-AD8,AD9)</f>
        <v>52.92797737131594</v>
      </c>
      <c r="AE11" s="2">
        <f>1.3*(AF9-AF8)</f>
        <v>208.34127839621888</v>
      </c>
      <c r="AG11" s="2">
        <f>1.3*MAX(AG9-AH8,AH9-AG8)</f>
        <v>208.34127839621888</v>
      </c>
      <c r="AI11" s="2">
        <f>1.3*MAX(-AI8,AI9)</f>
        <v>138.39091039030782</v>
      </c>
    </row>
    <row r="12" spans="1:36" x14ac:dyDescent="0.2">
      <c r="C12" s="5" t="s">
        <v>16</v>
      </c>
      <c r="D12" s="5" t="s">
        <v>16</v>
      </c>
      <c r="E12" s="5" t="s">
        <v>16</v>
      </c>
      <c r="F12" s="5" t="s">
        <v>16</v>
      </c>
      <c r="G12" s="5" t="s">
        <v>16</v>
      </c>
      <c r="H12" s="5" t="s">
        <v>16</v>
      </c>
      <c r="J12" s="13" t="s">
        <v>49</v>
      </c>
      <c r="K12" s="2">
        <f>K11-K13</f>
        <v>61.190249520699112</v>
      </c>
      <c r="L12" s="2">
        <f>L11-L13</f>
        <v>110.65612219746828</v>
      </c>
      <c r="N12" s="2">
        <f>N11-N13</f>
        <v>110.65612219746828</v>
      </c>
      <c r="P12" s="2">
        <f>P11-P13</f>
        <v>61.190249520699112</v>
      </c>
      <c r="Q12" s="9">
        <f>'[1]trave 2-10'!N134</f>
        <v>0.3572394310387933</v>
      </c>
      <c r="V12" s="5" t="s">
        <v>18</v>
      </c>
      <c r="W12" s="5" t="s">
        <v>18</v>
      </c>
      <c r="X12" s="5" t="s">
        <v>18</v>
      </c>
      <c r="Y12" s="5" t="s">
        <v>18</v>
      </c>
      <c r="Z12" s="5" t="s">
        <v>18</v>
      </c>
      <c r="AA12" s="5" t="s">
        <v>18</v>
      </c>
      <c r="AC12" s="13" t="s">
        <v>49</v>
      </c>
      <c r="AD12" s="2">
        <f>AD11-AD13</f>
        <v>18.90796052216303</v>
      </c>
      <c r="AE12" s="2">
        <f>AE11-AE13</f>
        <v>74.427719756160059</v>
      </c>
      <c r="AG12" s="2">
        <f>AG11-AG13</f>
        <v>74.427719756160059</v>
      </c>
      <c r="AI12" s="2">
        <f>AI11-AI13</f>
        <v>49.438690088774194</v>
      </c>
      <c r="AJ12" s="9">
        <f>Q12</f>
        <v>0.3572394310387933</v>
      </c>
    </row>
    <row r="13" spans="1:36" s="33" customFormat="1" x14ac:dyDescent="0.2">
      <c r="J13" s="34" t="s">
        <v>50</v>
      </c>
      <c r="K13" s="33">
        <f>K11*$Q$13</f>
        <v>110.09613211631101</v>
      </c>
      <c r="L13" s="33">
        <f>L11*Q13</f>
        <v>199.09726050079252</v>
      </c>
      <c r="N13" s="33">
        <f>N11*Q13</f>
        <v>199.09726050079252</v>
      </c>
      <c r="P13" s="33">
        <f>P11*$Q$13</f>
        <v>110.09613211631101</v>
      </c>
      <c r="Q13" s="36">
        <f>'[1]trave 2-10'!N135</f>
        <v>0.6427605689612067</v>
      </c>
      <c r="AC13" s="34" t="s">
        <v>50</v>
      </c>
      <c r="AD13" s="33">
        <f>AD11*$AJ$13</f>
        <v>34.02001684915291</v>
      </c>
      <c r="AE13" s="33">
        <f>AE11*AJ13</f>
        <v>133.91355864005882</v>
      </c>
      <c r="AG13" s="33">
        <f>AG11*AJ13</f>
        <v>133.91355864005882</v>
      </c>
      <c r="AI13" s="33">
        <f>AI11*$AJ$13</f>
        <v>88.952220301533629</v>
      </c>
      <c r="AJ13" s="9">
        <f t="shared" ref="AJ13:AJ41" si="0">Q13</f>
        <v>0.6427605689612067</v>
      </c>
    </row>
    <row r="14" spans="1:36" x14ac:dyDescent="0.2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>
        <v>15</v>
      </c>
      <c r="L14" s="3">
        <v>19</v>
      </c>
      <c r="M14" s="32">
        <v>19</v>
      </c>
      <c r="N14" s="3">
        <v>23</v>
      </c>
      <c r="O14" s="32">
        <v>23</v>
      </c>
      <c r="P14" s="32">
        <v>27</v>
      </c>
      <c r="AC14" s="32"/>
      <c r="AD14" s="2">
        <v>16</v>
      </c>
      <c r="AE14" s="2">
        <v>17</v>
      </c>
      <c r="AF14" s="2">
        <v>17</v>
      </c>
      <c r="AG14" s="2">
        <v>18</v>
      </c>
      <c r="AH14" s="2">
        <v>18</v>
      </c>
      <c r="AI14" s="2">
        <v>19</v>
      </c>
      <c r="AJ14" s="9"/>
    </row>
    <row r="15" spans="1:36" x14ac:dyDescent="0.2">
      <c r="C15" s="2">
        <v>15</v>
      </c>
      <c r="D15" s="3">
        <v>19</v>
      </c>
      <c r="E15" s="2">
        <v>19</v>
      </c>
      <c r="F15" s="3">
        <v>23</v>
      </c>
      <c r="G15" s="2">
        <v>23</v>
      </c>
      <c r="H15" s="2">
        <v>27</v>
      </c>
      <c r="J15" s="2" t="s">
        <v>47</v>
      </c>
      <c r="K15" s="2">
        <f>'Mrd telaio 2'!C94</f>
        <v>-193.61988810026659</v>
      </c>
      <c r="L15" s="2">
        <f>'Mrd telaio 2'!T94</f>
        <v>-193.68549947600778</v>
      </c>
      <c r="M15" s="2">
        <f>'Mrd telaio 2'!T94</f>
        <v>-193.68549947600778</v>
      </c>
      <c r="N15" s="2">
        <f>'Mrd telaio 2'!AM94</f>
        <v>-193.61988810026659</v>
      </c>
      <c r="O15" s="2">
        <f>'Mrd telaio 2'!AM94</f>
        <v>-193.61988810026659</v>
      </c>
      <c r="P15" s="2">
        <f>'Mrd telaio 2'!BE94</f>
        <v>-193.61988810026659</v>
      </c>
      <c r="V15" s="2">
        <v>16</v>
      </c>
      <c r="W15" s="2">
        <v>17</v>
      </c>
      <c r="X15" s="2">
        <v>17</v>
      </c>
      <c r="Y15" s="2">
        <v>18</v>
      </c>
      <c r="Z15" s="2">
        <v>18</v>
      </c>
      <c r="AA15" s="2">
        <v>19</v>
      </c>
      <c r="AC15" s="2" t="s">
        <v>47</v>
      </c>
      <c r="AD15" s="2">
        <f>'Mrd telaio 13'!C94</f>
        <v>-40.738880607201459</v>
      </c>
      <c r="AE15" s="2">
        <v>-40.738880607201459</v>
      </c>
      <c r="AF15" s="2">
        <v>-193.19378804464949</v>
      </c>
      <c r="AG15" s="2">
        <f>'Mrd telaio 13'!AM94</f>
        <v>-162.25565428599973</v>
      </c>
      <c r="AH15" s="2">
        <f>AG15</f>
        <v>-162.25565428599973</v>
      </c>
      <c r="AI15" s="2">
        <f>'Mrd telaio 13'!BE94</f>
        <v>-131.02818645408294</v>
      </c>
      <c r="AJ15" s="9"/>
    </row>
    <row r="16" spans="1:36" x14ac:dyDescent="0.2">
      <c r="B16" s="4" t="s">
        <v>0</v>
      </c>
      <c r="C16" s="6">
        <f>[1]Foglio1!W58</f>
        <v>9.3847350508480076</v>
      </c>
      <c r="D16" s="6">
        <f>[1]Foglio1!W59</f>
        <v>8.6779994645443139</v>
      </c>
      <c r="E16" s="6">
        <f>[1]Foglio1!W82</f>
        <v>8.1942271691025841</v>
      </c>
      <c r="F16" s="6">
        <f>[1]Foglio1!W83</f>
        <v>9.0005823587634222</v>
      </c>
      <c r="G16" s="6">
        <f>[1]Foglio1!W106</f>
        <v>7.8258838568223936</v>
      </c>
      <c r="H16" s="6">
        <f>[1]Foglio1!W107</f>
        <v>9.1839434790016181</v>
      </c>
      <c r="J16" s="2" t="s">
        <v>48</v>
      </c>
      <c r="K16" s="2">
        <f>'Mrd telaio 2'!B94</f>
        <v>162.41301642428678</v>
      </c>
      <c r="L16" s="2">
        <f>'Mrd telaio 2'!S94</f>
        <v>193.68549947600778</v>
      </c>
      <c r="M16" s="2">
        <f>'Mrd telaio 2'!S94</f>
        <v>193.68549947600778</v>
      </c>
      <c r="N16" s="2">
        <f>'Mrd telaio 2'!AL94</f>
        <v>162.41301642428678</v>
      </c>
      <c r="O16" s="2">
        <f>'Mrd telaio 2'!AL94</f>
        <v>162.41301642428678</v>
      </c>
      <c r="P16" s="2">
        <f>'Mrd telaio 2'!BD94</f>
        <v>162.41301642428678</v>
      </c>
      <c r="U16" s="4" t="s">
        <v>0</v>
      </c>
      <c r="V16" s="9">
        <f>[1]Foglio1!W730</f>
        <v>4.8388073310553921</v>
      </c>
      <c r="W16" s="9">
        <f>[1]Foglio1!W731</f>
        <v>5.6780642555836351</v>
      </c>
      <c r="X16" s="9">
        <f>[1]Foglio1!W754</f>
        <v>8.238207805483551</v>
      </c>
      <c r="Y16" s="9">
        <f>[1]Foglio1!W755</f>
        <v>7.6787630973677476</v>
      </c>
      <c r="Z16" s="9">
        <f>[1]Foglio1!W778</f>
        <v>6.6143793683245509</v>
      </c>
      <c r="AA16" s="9">
        <f>[1]Foglio1!W779</f>
        <v>4.6765175807949895</v>
      </c>
      <c r="AC16" s="2" t="s">
        <v>48</v>
      </c>
      <c r="AD16" s="2">
        <f>'Mrd telaio 13'!B94</f>
        <v>31.454085603115509</v>
      </c>
      <c r="AE16" s="2">
        <v>31.454085603115509</v>
      </c>
      <c r="AF16" s="2">
        <v>97.266065954249569</v>
      </c>
      <c r="AG16" s="2">
        <f>'Mrd telaio 13'!AL94</f>
        <v>97.272144344749208</v>
      </c>
      <c r="AH16" s="2">
        <f>AG16</f>
        <v>97.272144344749208</v>
      </c>
      <c r="AI16" s="2">
        <f>'Mrd telaio 13'!BD94</f>
        <v>65.860015389162328</v>
      </c>
      <c r="AJ16" s="9"/>
    </row>
    <row r="17" spans="1:36" x14ac:dyDescent="0.2">
      <c r="A17" s="2">
        <v>4</v>
      </c>
      <c r="B17" s="4" t="s">
        <v>1</v>
      </c>
      <c r="C17" s="6">
        <f>[1]Foglio1!X58</f>
        <v>6.9829577030573713</v>
      </c>
      <c r="D17" s="6">
        <f>[1]Foglio1!X59</f>
        <v>6.2937461209886454</v>
      </c>
      <c r="E17" s="6">
        <f>[1]Foglio1!X82</f>
        <v>7.9790206332980418</v>
      </c>
      <c r="F17" s="6">
        <f>[1]Foglio1!X83</f>
        <v>7.1743184602403876</v>
      </c>
      <c r="G17" s="6">
        <f>[1]Foglio1!X106</f>
        <v>7.1282246500269766</v>
      </c>
      <c r="H17" s="6">
        <f>[1]Foglio1!X107</f>
        <v>7.151082928699207</v>
      </c>
      <c r="T17" s="2">
        <v>4</v>
      </c>
      <c r="U17" s="4" t="s">
        <v>1</v>
      </c>
      <c r="V17" s="9">
        <f>[1]Foglio1!X730</f>
        <v>-3.2495354200780611E-2</v>
      </c>
      <c r="W17" s="9">
        <f>[1]Foglio1!X731</f>
        <v>0.50254927386710335</v>
      </c>
      <c r="X17" s="9">
        <f>[1]Foglio1!X754</f>
        <v>4.0790730126278287</v>
      </c>
      <c r="Y17" s="9">
        <f>[1]Foglio1!X755</f>
        <v>4.0750621655937271</v>
      </c>
      <c r="Z17" s="9">
        <f>[1]Foglio1!X778</f>
        <v>3.7684156697861009</v>
      </c>
      <c r="AA17" s="9">
        <f>[1]Foglio1!X779</f>
        <v>2.7174206146382227</v>
      </c>
      <c r="AJ17" s="9"/>
    </row>
    <row r="18" spans="1:36" x14ac:dyDescent="0.2">
      <c r="C18" s="5" t="s">
        <v>15</v>
      </c>
      <c r="D18" s="5" t="s">
        <v>15</v>
      </c>
      <c r="E18" s="5" t="s">
        <v>15</v>
      </c>
      <c r="F18" s="5" t="s">
        <v>15</v>
      </c>
      <c r="G18" s="5" t="s">
        <v>15</v>
      </c>
      <c r="H18" s="5" t="s">
        <v>15</v>
      </c>
      <c r="J18" s="12" t="s">
        <v>51</v>
      </c>
      <c r="K18" s="2">
        <f>1.3*MAX(-K15,K16)</f>
        <v>251.70585453034658</v>
      </c>
      <c r="L18" s="2">
        <f>1.3*MAX(L16-M15,M16-L15)</f>
        <v>503.58229863762023</v>
      </c>
      <c r="N18" s="2">
        <f>1.3*MAX(N16-O15,O16-N15)</f>
        <v>462.84277588191941</v>
      </c>
      <c r="P18" s="2">
        <f>1.3*MAX(-P15,P16)</f>
        <v>251.70585453034658</v>
      </c>
      <c r="V18" s="5" t="s">
        <v>16</v>
      </c>
      <c r="W18" s="5" t="s">
        <v>16</v>
      </c>
      <c r="X18" s="5" t="s">
        <v>15</v>
      </c>
      <c r="Y18" s="5" t="s">
        <v>12</v>
      </c>
      <c r="Z18" s="5" t="s">
        <v>12</v>
      </c>
      <c r="AA18" s="5" t="s">
        <v>16</v>
      </c>
      <c r="AC18" s="12" t="s">
        <v>51</v>
      </c>
      <c r="AD18" s="2">
        <f>1.3*MAX(-AD15,AD16)</f>
        <v>52.960544789361897</v>
      </c>
      <c r="AE18" s="2">
        <f>1.3*(AF16-AF15)</f>
        <v>377.59781019856882</v>
      </c>
      <c r="AG18" s="2">
        <f>1.3*MAX(AG16-AH15,AH16-AG15)</f>
        <v>337.38613821997359</v>
      </c>
      <c r="AI18" s="2">
        <f>1.3*MAX(-AI15,AI16)</f>
        <v>170.33664239030784</v>
      </c>
      <c r="AJ18" s="9"/>
    </row>
    <row r="19" spans="1:36" x14ac:dyDescent="0.2">
      <c r="C19" s="5" t="s">
        <v>12</v>
      </c>
      <c r="D19" s="5" t="s">
        <v>15</v>
      </c>
      <c r="E19" s="5" t="s">
        <v>15</v>
      </c>
      <c r="F19" s="5" t="s">
        <v>12</v>
      </c>
      <c r="G19" s="5" t="s">
        <v>12</v>
      </c>
      <c r="H19" s="5" t="s">
        <v>12</v>
      </c>
      <c r="J19" s="13" t="s">
        <v>52</v>
      </c>
      <c r="K19" s="2">
        <f>K18-K20</f>
        <v>89.919256261554295</v>
      </c>
      <c r="L19" s="2">
        <f>L18-L20</f>
        <v>212.83864871756566</v>
      </c>
      <c r="N19" s="2">
        <f>N18-N20</f>
        <v>195.62012257758806</v>
      </c>
      <c r="P19" s="2">
        <f>P18-P20</f>
        <v>106.38327458584931</v>
      </c>
      <c r="Q19" s="9">
        <f>'[1]trave 2-10'!N148</f>
        <v>0.42264918622710601</v>
      </c>
      <c r="V19" s="5" t="s">
        <v>17</v>
      </c>
      <c r="W19" s="5" t="s">
        <v>17</v>
      </c>
      <c r="X19" s="5" t="s">
        <v>17</v>
      </c>
      <c r="Y19" s="5" t="s">
        <v>17</v>
      </c>
      <c r="Z19" s="5" t="s">
        <v>17</v>
      </c>
      <c r="AA19" s="5" t="s">
        <v>18</v>
      </c>
      <c r="AC19" s="13" t="s">
        <v>52</v>
      </c>
      <c r="AD19" s="2">
        <f>AD18-AD20</f>
        <v>18.919594888056174</v>
      </c>
      <c r="AE19" s="2">
        <f>AE18-AE20</f>
        <v>159.59140720156233</v>
      </c>
      <c r="AG19" s="2">
        <f>AG18-AG20</f>
        <v>142.59597676297776</v>
      </c>
      <c r="AI19" s="2">
        <f>AI18-AI20</f>
        <v>71.99264329092118</v>
      </c>
      <c r="AJ19" s="9">
        <f t="shared" si="0"/>
        <v>0.42264918622710601</v>
      </c>
    </row>
    <row r="20" spans="1:36" s="33" customFormat="1" x14ac:dyDescent="0.2">
      <c r="J20" s="34" t="s">
        <v>53</v>
      </c>
      <c r="K20" s="33">
        <f>K18*$Q$13</f>
        <v>161.78659826879229</v>
      </c>
      <c r="L20" s="33">
        <f>L18*Q20</f>
        <v>290.74364992005457</v>
      </c>
      <c r="N20" s="33">
        <f>N18*Q20</f>
        <v>267.22265330433135</v>
      </c>
      <c r="P20" s="33">
        <f>P18*Q20</f>
        <v>145.32257994449728</v>
      </c>
      <c r="Q20" s="36">
        <f>'[1]trave 2-10'!N149</f>
        <v>0.57735081377289399</v>
      </c>
      <c r="AC20" s="34" t="s">
        <v>53</v>
      </c>
      <c r="AD20" s="33">
        <f>AD18*$AJ$13</f>
        <v>34.040949901305723</v>
      </c>
      <c r="AE20" s="33">
        <f>AE18*AJ20</f>
        <v>218.00640299700649</v>
      </c>
      <c r="AG20" s="33">
        <f>AG18*AJ20</f>
        <v>194.79016145699583</v>
      </c>
      <c r="AI20" s="33">
        <f>AI18*AJ20</f>
        <v>98.343999099386664</v>
      </c>
      <c r="AJ20" s="9">
        <f t="shared" si="0"/>
        <v>0.57735081377289399</v>
      </c>
    </row>
    <row r="21" spans="1:36" x14ac:dyDescent="0.2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>
        <v>15</v>
      </c>
      <c r="L21" s="3">
        <v>19</v>
      </c>
      <c r="M21" s="32">
        <v>19</v>
      </c>
      <c r="N21" s="3">
        <v>23</v>
      </c>
      <c r="O21" s="32">
        <v>23</v>
      </c>
      <c r="P21" s="32">
        <v>27</v>
      </c>
      <c r="AC21" s="32"/>
      <c r="AD21" s="2">
        <v>16</v>
      </c>
      <c r="AE21" s="2">
        <v>17</v>
      </c>
      <c r="AF21" s="2">
        <v>17</v>
      </c>
      <c r="AG21" s="2">
        <v>18</v>
      </c>
      <c r="AH21" s="2">
        <v>18</v>
      </c>
      <c r="AI21" s="2">
        <v>19</v>
      </c>
      <c r="AJ21" s="9"/>
    </row>
    <row r="22" spans="1:36" x14ac:dyDescent="0.2">
      <c r="C22" s="2">
        <v>15</v>
      </c>
      <c r="D22" s="3">
        <v>19</v>
      </c>
      <c r="E22" s="2">
        <v>19</v>
      </c>
      <c r="F22" s="3">
        <v>23</v>
      </c>
      <c r="G22" s="2">
        <v>23</v>
      </c>
      <c r="H22" s="2">
        <v>27</v>
      </c>
      <c r="J22" s="2" t="s">
        <v>47</v>
      </c>
      <c r="K22" s="2">
        <f>'Mrd telaio 2'!C70</f>
        <v>-226.08726934753221</v>
      </c>
      <c r="L22" s="2">
        <f>'Mrd telaio 2'!T70</f>
        <v>-226.08726934753221</v>
      </c>
      <c r="M22" s="2">
        <f>'Mrd telaio 2'!T70</f>
        <v>-226.08726934753221</v>
      </c>
      <c r="N22" s="2">
        <f>'Mrd telaio 2'!AM70</f>
        <v>-226.08726934753221</v>
      </c>
      <c r="O22" s="2">
        <f>'Mrd telaio 2'!AM70</f>
        <v>-226.08726934753221</v>
      </c>
      <c r="P22" s="2">
        <f>'Mrd telaio 2'!BE70</f>
        <v>-226.08726934753221</v>
      </c>
      <c r="V22" s="2">
        <v>16</v>
      </c>
      <c r="W22" s="2">
        <v>17</v>
      </c>
      <c r="X22" s="2">
        <v>17</v>
      </c>
      <c r="Y22" s="2">
        <v>18</v>
      </c>
      <c r="Z22" s="2">
        <v>18</v>
      </c>
      <c r="AA22" s="2">
        <v>19</v>
      </c>
      <c r="AC22" s="2" t="s">
        <v>47</v>
      </c>
      <c r="AD22" s="2">
        <f>'Mrd telaio 13'!C70</f>
        <v>-40.756644874241211</v>
      </c>
      <c r="AE22" s="2">
        <v>-40.756644874241211</v>
      </c>
      <c r="AF22" s="2">
        <v>-225.62073048772086</v>
      </c>
      <c r="AG22" s="2">
        <f>'Mrd telaio 13'!AM70</f>
        <v>-193.49009763102754</v>
      </c>
      <c r="AH22" s="2">
        <f>'Mrd telaio 13'!AM70</f>
        <v>-193.49009763102754</v>
      </c>
      <c r="AI22" s="2">
        <f>'Mrd telaio 13'!BE70</f>
        <v>-131.07605785082905</v>
      </c>
      <c r="AJ22" s="9"/>
    </row>
    <row r="23" spans="1:36" x14ac:dyDescent="0.2">
      <c r="B23" s="4" t="s">
        <v>0</v>
      </c>
      <c r="C23" s="6">
        <f>[1]Foglio1!W62</f>
        <v>11.017420310402038</v>
      </c>
      <c r="D23" s="6">
        <f>[1]Foglio1!W63</f>
        <v>10.313432990966216</v>
      </c>
      <c r="E23" s="6">
        <f>[1]Foglio1!W86</f>
        <v>9.4943843070919485</v>
      </c>
      <c r="F23" s="6">
        <f>[1]Foglio1!W87</f>
        <v>10.210974610476271</v>
      </c>
      <c r="G23" s="6">
        <f>[1]Foglio1!W110</f>
        <v>9.4373334306889127</v>
      </c>
      <c r="H23" s="6">
        <f>[1]Foglio1!W111</f>
        <v>10.786311602756786</v>
      </c>
      <c r="J23" s="2" t="s">
        <v>48</v>
      </c>
      <c r="K23" s="2">
        <f>'Mrd telaio 2'!B70</f>
        <v>193.72035743428009</v>
      </c>
      <c r="L23" s="2">
        <f>'Mrd telaio 2'!S70</f>
        <v>193.72035743428009</v>
      </c>
      <c r="M23" s="2">
        <f>'Mrd telaio 2'!S70</f>
        <v>193.72035743428009</v>
      </c>
      <c r="N23" s="2">
        <f>'Mrd telaio 2'!AL70</f>
        <v>193.72035743428009</v>
      </c>
      <c r="O23" s="2">
        <f>'Mrd telaio 2'!AL70</f>
        <v>193.72035743428009</v>
      </c>
      <c r="P23" s="2">
        <f>'Mrd telaio 2'!BD70</f>
        <v>193.72035743428009</v>
      </c>
      <c r="U23" s="4" t="s">
        <v>0</v>
      </c>
      <c r="V23" s="6">
        <f>[1]Foglio1!W734</f>
        <v>5.3473590721652728</v>
      </c>
      <c r="W23" s="6">
        <f>[1]Foglio1!W735</f>
        <v>6.2703981347392181</v>
      </c>
      <c r="X23" s="6">
        <f>[1]Foglio1!W758</f>
        <v>9.5866786637135473</v>
      </c>
      <c r="Y23" s="6">
        <f>[1]Foglio1!W759</f>
        <v>9.0446109123434688</v>
      </c>
      <c r="Z23" s="6">
        <f>[1]Foglio1!W782</f>
        <v>7.925474811272152</v>
      </c>
      <c r="AA23" s="6">
        <f>[1]Foglio1!W783</f>
        <v>5.510284704221581</v>
      </c>
      <c r="AC23" s="2" t="s">
        <v>48</v>
      </c>
      <c r="AD23" s="2">
        <f>'Mrd telaio 13'!B70</f>
        <v>40.756644874241211</v>
      </c>
      <c r="AE23" s="2">
        <v>40.756644874241211</v>
      </c>
      <c r="AF23" s="2">
        <v>131.076403379091</v>
      </c>
      <c r="AG23" s="2">
        <f>'Mrd telaio 13'!AL70</f>
        <v>131.08215005342134</v>
      </c>
      <c r="AH23" s="2">
        <f>'Mrd telaio 13'!AL70</f>
        <v>131.08215005342134</v>
      </c>
      <c r="AI23" s="2">
        <f>'Mrd telaio 13'!BD70</f>
        <v>97.279898451828416</v>
      </c>
      <c r="AJ23" s="9"/>
    </row>
    <row r="24" spans="1:36" x14ac:dyDescent="0.2">
      <c r="A24" s="2">
        <v>3</v>
      </c>
      <c r="B24" s="4" t="s">
        <v>1</v>
      </c>
      <c r="C24" s="6">
        <f>[1]Foglio1!X62</f>
        <v>8.6556145266693445</v>
      </c>
      <c r="D24" s="6">
        <f>[1]Foglio1!X63</f>
        <v>7.8745033344285842</v>
      </c>
      <c r="E24" s="6">
        <f>[1]Foglio1!X86</f>
        <v>9.1746625006591778</v>
      </c>
      <c r="F24" s="6">
        <f>[1]Foglio1!X87</f>
        <v>8.4634673189490464</v>
      </c>
      <c r="G24" s="6">
        <f>[1]Foglio1!X110</f>
        <v>8.69565124797683</v>
      </c>
      <c r="H24" s="6">
        <f>[1]Foglio1!X111</f>
        <v>8.8159310235722206</v>
      </c>
      <c r="T24" s="2">
        <v>3</v>
      </c>
      <c r="U24" s="4" t="s">
        <v>1</v>
      </c>
      <c r="V24" s="6">
        <f>[1]Foglio1!X734</f>
        <v>0.62810101182194189</v>
      </c>
      <c r="W24" s="6">
        <f>[1]Foglio1!X735</f>
        <v>-4.0578571586323775E-2</v>
      </c>
      <c r="X24" s="6">
        <f>[1]Foglio1!X758</f>
        <v>5.5601381130866168</v>
      </c>
      <c r="Y24" s="6">
        <f>[1]Foglio1!X759</f>
        <v>5.416163409311249</v>
      </c>
      <c r="Z24" s="6">
        <f>[1]Foglio1!X782</f>
        <v>5.0284719433390528</v>
      </c>
      <c r="AA24" s="6">
        <f>[1]Foglio1!X783</f>
        <v>4.0145937027166267</v>
      </c>
      <c r="AJ24" s="9"/>
    </row>
    <row r="25" spans="1:36" x14ac:dyDescent="0.2">
      <c r="C25" s="5" t="s">
        <v>13</v>
      </c>
      <c r="D25" s="5" t="s">
        <v>13</v>
      </c>
      <c r="E25" s="5" t="s">
        <v>13</v>
      </c>
      <c r="F25" s="5" t="s">
        <v>13</v>
      </c>
      <c r="G25" s="5" t="s">
        <v>13</v>
      </c>
      <c r="H25" s="5" t="s">
        <v>13</v>
      </c>
      <c r="J25" s="12" t="s">
        <v>51</v>
      </c>
      <c r="K25" s="2">
        <f>1.3*MAX(-K22,K23)</f>
        <v>293.91345015179189</v>
      </c>
      <c r="L25" s="2">
        <f>1.3*MAX(L23-M22,M23-L22)</f>
        <v>545.74991481635607</v>
      </c>
      <c r="N25" s="2">
        <f>1.3*MAX(N23-O22,O23-N22)</f>
        <v>545.74991481635607</v>
      </c>
      <c r="P25" s="2">
        <f>1.3*MAX(-P22,P23)</f>
        <v>293.91345015179189</v>
      </c>
      <c r="V25" s="5" t="s">
        <v>16</v>
      </c>
      <c r="W25" s="5" t="s">
        <v>16</v>
      </c>
      <c r="X25" s="5" t="s">
        <v>13</v>
      </c>
      <c r="Y25" s="5" t="s">
        <v>15</v>
      </c>
      <c r="Z25" s="5" t="s">
        <v>15</v>
      </c>
      <c r="AA25" s="5" t="s">
        <v>16</v>
      </c>
      <c r="AC25" s="12" t="s">
        <v>51</v>
      </c>
      <c r="AD25" s="2">
        <f>1.3*MAX(-AD22,AD23)</f>
        <v>52.983638336513579</v>
      </c>
      <c r="AE25" s="2">
        <f>1.3*(AF23-AF22)</f>
        <v>463.70627402685545</v>
      </c>
      <c r="AG25" s="2">
        <f>1.3*MAX(AG23-AH22,AH23-AG22)</f>
        <v>421.94392198978358</v>
      </c>
      <c r="AI25" s="2">
        <f>1.3*MAX(-AI22,AI23)</f>
        <v>170.39887520607778</v>
      </c>
      <c r="AJ25" s="9"/>
    </row>
    <row r="26" spans="1:36" x14ac:dyDescent="0.2">
      <c r="C26" s="5" t="s">
        <v>15</v>
      </c>
      <c r="D26" s="5" t="s">
        <v>15</v>
      </c>
      <c r="E26" s="5" t="s">
        <v>15</v>
      </c>
      <c r="F26" s="5" t="s">
        <v>15</v>
      </c>
      <c r="G26" s="5" t="s">
        <v>15</v>
      </c>
      <c r="H26" s="5" t="s">
        <v>15</v>
      </c>
      <c r="J26" s="13" t="s">
        <v>54</v>
      </c>
      <c r="K26" s="2">
        <f>K25-K27</f>
        <v>104.99747370687487</v>
      </c>
      <c r="L26" s="2">
        <f>L25-L27</f>
        <v>247.67620063693909</v>
      </c>
      <c r="N26" s="2">
        <f>N25-N27</f>
        <v>247.67620063693909</v>
      </c>
      <c r="P26" s="2">
        <f>P25-P27</f>
        <v>133.38594230323557</v>
      </c>
      <c r="Q26" s="9">
        <f>'[1]trave 2-10'!N168</f>
        <v>0.45382728226404156</v>
      </c>
      <c r="V26" s="5" t="s">
        <v>16</v>
      </c>
      <c r="W26" s="5" t="s">
        <v>16</v>
      </c>
      <c r="X26" s="5" t="s">
        <v>16</v>
      </c>
      <c r="Y26" s="5" t="s">
        <v>16</v>
      </c>
      <c r="Z26" s="5" t="s">
        <v>16</v>
      </c>
      <c r="AA26" s="5" t="s">
        <v>17</v>
      </c>
      <c r="AC26" s="13" t="s">
        <v>54</v>
      </c>
      <c r="AD26" s="2">
        <f>AD25-AD27</f>
        <v>18.927844813701306</v>
      </c>
      <c r="AE26" s="2">
        <f>AE25-AE27</f>
        <v>210.44255811039272</v>
      </c>
      <c r="AG26" s="2">
        <f>AG25-AG27</f>
        <v>191.48966338445425</v>
      </c>
      <c r="AI26" s="2">
        <f>AI25-AI27</f>
        <v>77.331658435623851</v>
      </c>
      <c r="AJ26" s="9">
        <f t="shared" si="0"/>
        <v>0.45382728226404156</v>
      </c>
    </row>
    <row r="27" spans="1:36" s="33" customFormat="1" x14ac:dyDescent="0.2">
      <c r="J27" s="34" t="s">
        <v>55</v>
      </c>
      <c r="K27" s="33">
        <f>K25*$Q$13</f>
        <v>188.91597644491702</v>
      </c>
      <c r="L27" s="33">
        <f>L25*Q27</f>
        <v>298.07371417941698</v>
      </c>
      <c r="N27" s="33">
        <f>N25*Q27</f>
        <v>298.07371417941698</v>
      </c>
      <c r="P27" s="33">
        <f>P25*Q27</f>
        <v>160.52750784855633</v>
      </c>
      <c r="Q27" s="36">
        <f>'[1]trave 2-10'!N169</f>
        <v>0.54617271773595844</v>
      </c>
      <c r="AC27" s="34" t="s">
        <v>55</v>
      </c>
      <c r="AD27" s="33">
        <f>AD25*$AJ$13</f>
        <v>34.055793522812273</v>
      </c>
      <c r="AE27" s="33">
        <f>AE25*AJ27</f>
        <v>253.26371591646273</v>
      </c>
      <c r="AG27" s="33">
        <f>AG25*AJ27</f>
        <v>230.45425860532933</v>
      </c>
      <c r="AI27" s="33">
        <f>AI25*AJ27</f>
        <v>93.067216770453925</v>
      </c>
      <c r="AJ27" s="9">
        <f t="shared" si="0"/>
        <v>0.54617271773595844</v>
      </c>
    </row>
    <row r="28" spans="1:36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>
        <v>15</v>
      </c>
      <c r="L28" s="3">
        <v>19</v>
      </c>
      <c r="M28" s="32">
        <v>19</v>
      </c>
      <c r="N28" s="3">
        <v>23</v>
      </c>
      <c r="O28" s="32">
        <v>23</v>
      </c>
      <c r="P28" s="32">
        <v>27</v>
      </c>
      <c r="AC28" s="32"/>
      <c r="AD28" s="2">
        <v>16</v>
      </c>
      <c r="AE28" s="2">
        <v>17</v>
      </c>
      <c r="AF28" s="2">
        <v>17</v>
      </c>
      <c r="AG28" s="2">
        <v>18</v>
      </c>
      <c r="AH28" s="2">
        <v>18</v>
      </c>
      <c r="AI28" s="2">
        <v>19</v>
      </c>
      <c r="AJ28" s="9"/>
    </row>
    <row r="29" spans="1:36" x14ac:dyDescent="0.2">
      <c r="C29" s="2">
        <v>15</v>
      </c>
      <c r="D29" s="3">
        <v>19</v>
      </c>
      <c r="E29" s="2">
        <v>19</v>
      </c>
      <c r="F29" s="3">
        <v>23</v>
      </c>
      <c r="G29" s="2">
        <v>23</v>
      </c>
      <c r="H29" s="2">
        <v>27</v>
      </c>
      <c r="J29" s="2" t="s">
        <v>47</v>
      </c>
      <c r="K29" s="2">
        <f>'Mrd telaio 2'!C46</f>
        <v>-257.34472955330352</v>
      </c>
      <c r="L29" s="2">
        <f>'Mrd telaio 2'!T46</f>
        <v>-257.34472955330352</v>
      </c>
      <c r="M29" s="2">
        <f>L29</f>
        <v>-257.34472955330352</v>
      </c>
      <c r="N29" s="2">
        <f>'Mrd telaio 2'!AM46</f>
        <v>-226.18144627925523</v>
      </c>
      <c r="O29" s="2">
        <f>'Mrd telaio 2'!AM46</f>
        <v>-226.18144627925523</v>
      </c>
      <c r="P29" s="2">
        <f>'Mrd telaio 2'!BE46</f>
        <v>-257.34472955330352</v>
      </c>
      <c r="V29" s="2">
        <v>16</v>
      </c>
      <c r="W29" s="2">
        <v>17</v>
      </c>
      <c r="X29" s="2">
        <v>17</v>
      </c>
      <c r="Y29" s="2">
        <v>18</v>
      </c>
      <c r="Z29" s="2">
        <v>18</v>
      </c>
      <c r="AA29" s="2">
        <v>19</v>
      </c>
      <c r="AC29" s="2" t="s">
        <v>47</v>
      </c>
      <c r="AD29" s="2">
        <f>'Mrd telaio 13'!C46</f>
        <v>-40.756644874241211</v>
      </c>
      <c r="AE29" s="2">
        <v>-49.345460416804308</v>
      </c>
      <c r="AF29" s="2">
        <v>-225.92363406017503</v>
      </c>
      <c r="AG29" s="2">
        <f>'Mrd telaio 13'!AM46</f>
        <v>-225.92363406017503</v>
      </c>
      <c r="AH29" s="2">
        <f>'Mrd telaio 13'!AM46</f>
        <v>-225.92363406017503</v>
      </c>
      <c r="AI29" s="2">
        <f>'Mrd telaio 13'!BE46</f>
        <v>-131.0877095800702</v>
      </c>
      <c r="AJ29" s="9"/>
    </row>
    <row r="30" spans="1:36" x14ac:dyDescent="0.2">
      <c r="B30" s="4" t="s">
        <v>0</v>
      </c>
      <c r="C30" s="6">
        <f>[1]Foglio1!W66</f>
        <v>12.222000383337592</v>
      </c>
      <c r="D30" s="6">
        <f>[1]Foglio1!W67</f>
        <v>11.538280264401525</v>
      </c>
      <c r="E30" s="6">
        <f>[1]Foglio1!W90</f>
        <v>10.284300855106503</v>
      </c>
      <c r="F30" s="6">
        <f>[1]Foglio1!W91</f>
        <v>10.842728907305318</v>
      </c>
      <c r="G30" s="6">
        <f>[1]Foglio1!W114</f>
        <v>10.666027010088472</v>
      </c>
      <c r="H30" s="6">
        <f>[1]Foglio1!W115</f>
        <v>11.924297163707461</v>
      </c>
      <c r="J30" s="2" t="s">
        <v>48</v>
      </c>
      <c r="K30" s="2">
        <f>'Mrd telaio 2'!B46</f>
        <v>226.23310540928767</v>
      </c>
      <c r="L30" s="2">
        <f>'Mrd telaio 2'!S46</f>
        <v>226.23310540928767</v>
      </c>
      <c r="M30" s="2">
        <f>L30</f>
        <v>226.23310540928767</v>
      </c>
      <c r="N30" s="2">
        <f>'Mrd telaio 2'!AL46</f>
        <v>226.18144627925523</v>
      </c>
      <c r="O30" s="2">
        <f>'Mrd telaio 2'!AL46</f>
        <v>226.18144627925523</v>
      </c>
      <c r="P30" s="2">
        <f>'Mrd telaio 2'!BD46</f>
        <v>226.23310540928767</v>
      </c>
      <c r="U30" s="4" t="s">
        <v>0</v>
      </c>
      <c r="V30" s="6">
        <f>[1]Foglio1!W738</f>
        <v>5.8096823503800232</v>
      </c>
      <c r="W30" s="6">
        <f>[1]Foglio1!W739</f>
        <v>6.7504054228860433</v>
      </c>
      <c r="X30" s="6">
        <f>[1]Foglio1!W762</f>
        <v>10.64744071450882</v>
      </c>
      <c r="Y30" s="6">
        <f>[1]Foglio1!W763</f>
        <v>10.178739519063438</v>
      </c>
      <c r="Z30" s="6">
        <f>[1]Foglio1!W786</f>
        <v>9.065701071722664</v>
      </c>
      <c r="AA30" s="6">
        <f>[1]Foglio1!W787</f>
        <v>6.1720721830771659</v>
      </c>
      <c r="AC30" s="2" t="s">
        <v>48</v>
      </c>
      <c r="AD30" s="2">
        <f>'Mrd telaio 13'!B46</f>
        <v>40.756644874241211</v>
      </c>
      <c r="AE30" s="2">
        <v>40.768303404902738</v>
      </c>
      <c r="AF30" s="2">
        <v>162.41850121762411</v>
      </c>
      <c r="AG30" s="2">
        <f>'Mrd telaio 13'!AL46</f>
        <v>162.41850121762411</v>
      </c>
      <c r="AH30" s="2">
        <f>'Mrd telaio 13'!AL46</f>
        <v>162.41850121762411</v>
      </c>
      <c r="AI30" s="2">
        <f>'Mrd telaio 13'!BD46</f>
        <v>131.0877095800702</v>
      </c>
      <c r="AJ30" s="9"/>
    </row>
    <row r="31" spans="1:36" x14ac:dyDescent="0.2">
      <c r="A31" s="2">
        <v>2</v>
      </c>
      <c r="B31" s="4" t="s">
        <v>1</v>
      </c>
      <c r="C31" s="6">
        <f>[1]Foglio1!X66</f>
        <v>9.8950042897302044</v>
      </c>
      <c r="D31" s="6">
        <f>[1]Foglio1!X67</f>
        <v>9.0214407915819876</v>
      </c>
      <c r="E31" s="6">
        <f>[1]Foglio1!X90</f>
        <v>9.806827516337485</v>
      </c>
      <c r="F31" s="6">
        <f>[1]Foglio1!X91</f>
        <v>9.2567253943915055</v>
      </c>
      <c r="G31" s="6">
        <f>[1]Foglio1!X114</f>
        <v>9.7954146029312152</v>
      </c>
      <c r="H31" s="6">
        <f>[1]Foglio1!X115</f>
        <v>10.077979030013912</v>
      </c>
      <c r="T31" s="2">
        <v>2</v>
      </c>
      <c r="U31" s="4" t="s">
        <v>1</v>
      </c>
      <c r="V31" s="6">
        <f>[1]Foglio1!X738</f>
        <v>1.1792245222477773</v>
      </c>
      <c r="W31" s="6">
        <f>[1]Foglio1!X739</f>
        <v>0.49226147094364209</v>
      </c>
      <c r="X31" s="6">
        <f>[1]Foglio1!X762</f>
        <v>6.7120442541954164</v>
      </c>
      <c r="Y31" s="6">
        <f>[1]Foglio1!X763</f>
        <v>6.4264932419002179</v>
      </c>
      <c r="Z31" s="6">
        <f>[1]Foglio1!X786</f>
        <v>5.8888211963378057</v>
      </c>
      <c r="AA31" s="6">
        <f>[1]Foglio1!X787</f>
        <v>4.8708083859661926</v>
      </c>
      <c r="AJ31" s="9"/>
    </row>
    <row r="32" spans="1:36" x14ac:dyDescent="0.2">
      <c r="C32" s="5" t="s">
        <v>14</v>
      </c>
      <c r="D32" s="5" t="s">
        <v>14</v>
      </c>
      <c r="E32" s="5" t="s">
        <v>14</v>
      </c>
      <c r="F32" s="5" t="s">
        <v>13</v>
      </c>
      <c r="G32" s="5" t="s">
        <v>13</v>
      </c>
      <c r="H32" s="5" t="s">
        <v>14</v>
      </c>
      <c r="J32" s="12" t="s">
        <v>51</v>
      </c>
      <c r="K32" s="2">
        <f>1.3*MAX(-K29,K30)</f>
        <v>334.54814841929459</v>
      </c>
      <c r="L32" s="2">
        <f>1.3*MAX(L30-M29,M30-L29)</f>
        <v>628.65118545136852</v>
      </c>
      <c r="N32" s="2">
        <f>1.3*MAX(N30-O29,O30-N29)</f>
        <v>588.07176032606355</v>
      </c>
      <c r="P32" s="2">
        <f>1.3*MAX(-P29,P30)</f>
        <v>334.54814841929459</v>
      </c>
      <c r="V32" s="5" t="s">
        <v>16</v>
      </c>
      <c r="W32" s="5" t="s">
        <v>12</v>
      </c>
      <c r="X32" s="5" t="s">
        <v>13</v>
      </c>
      <c r="Y32" s="5" t="s">
        <v>13</v>
      </c>
      <c r="Z32" s="5" t="s">
        <v>13</v>
      </c>
      <c r="AA32" s="5" t="s">
        <v>16</v>
      </c>
      <c r="AC32" s="12" t="s">
        <v>51</v>
      </c>
      <c r="AD32" s="2">
        <f>1.3*MAX(-AD29,AD30)</f>
        <v>52.983638336513579</v>
      </c>
      <c r="AE32" s="2">
        <f>1.3*(AF30-AF29)</f>
        <v>504.84477586113888</v>
      </c>
      <c r="AG32" s="2">
        <f>1.3*MAX(AG30-AH29,AH30-AG29)</f>
        <v>504.84477586113888</v>
      </c>
      <c r="AI32" s="2">
        <f>1.3*MAX(-AI29,AI30)</f>
        <v>170.41402245409125</v>
      </c>
      <c r="AJ32" s="9"/>
    </row>
    <row r="33" spans="1:41" x14ac:dyDescent="0.2">
      <c r="C33" s="5" t="s">
        <v>13</v>
      </c>
      <c r="D33" s="5" t="s">
        <v>13</v>
      </c>
      <c r="E33" s="5" t="s">
        <v>13</v>
      </c>
      <c r="F33" s="5" t="s">
        <v>13</v>
      </c>
      <c r="G33" s="5" t="s">
        <v>13</v>
      </c>
      <c r="H33" s="5" t="s">
        <v>13</v>
      </c>
      <c r="J33" s="13" t="s">
        <v>56</v>
      </c>
      <c r="K33" s="2">
        <f>K32-K34</f>
        <v>119.51379019639057</v>
      </c>
      <c r="L33" s="2">
        <f>L32-L34</f>
        <v>297.16318718338761</v>
      </c>
      <c r="N33" s="2">
        <f>N32-N34</f>
        <v>277.98130765563775</v>
      </c>
      <c r="P33" s="2">
        <f>P32-P34</f>
        <v>158.1407883279482</v>
      </c>
      <c r="Q33" s="9">
        <f>'[1]trave 2-10'!N185</f>
        <v>0.47269963703325535</v>
      </c>
      <c r="V33" s="5" t="s">
        <v>16</v>
      </c>
      <c r="W33" s="5" t="s">
        <v>16</v>
      </c>
      <c r="X33" s="5" t="s">
        <v>12</v>
      </c>
      <c r="Y33" s="5" t="s">
        <v>12</v>
      </c>
      <c r="Z33" s="5" t="s">
        <v>12</v>
      </c>
      <c r="AA33" s="5" t="s">
        <v>16</v>
      </c>
      <c r="AC33" s="13" t="s">
        <v>56</v>
      </c>
      <c r="AD33" s="2">
        <f>AD32-AD34</f>
        <v>18.927844813701306</v>
      </c>
      <c r="AE33" s="2">
        <f>AE32-AE34</f>
        <v>238.63994230769549</v>
      </c>
      <c r="AG33" s="2">
        <f>AG32-AG34</f>
        <v>238.63994230769549</v>
      </c>
      <c r="AI33" s="2">
        <f>AI32-AI34</f>
        <v>80.554646559425962</v>
      </c>
      <c r="AJ33" s="9">
        <f t="shared" si="0"/>
        <v>0.47269963703325535</v>
      </c>
    </row>
    <row r="34" spans="1:41" s="33" customFormat="1" x14ac:dyDescent="0.2">
      <c r="J34" s="34" t="s">
        <v>57</v>
      </c>
      <c r="K34" s="33">
        <f>K32*$Q$13</f>
        <v>215.03435822290402</v>
      </c>
      <c r="L34" s="33">
        <f>L32*Q34</f>
        <v>331.48799826798091</v>
      </c>
      <c r="N34" s="33">
        <f>N32*Q34</f>
        <v>310.0904526704258</v>
      </c>
      <c r="P34" s="33">
        <f>P32*Q34</f>
        <v>176.40736009134639</v>
      </c>
      <c r="Q34" s="36">
        <f>'[1]trave 2-10'!N186</f>
        <v>0.52730036296674465</v>
      </c>
      <c r="AC34" s="34" t="s">
        <v>57</v>
      </c>
      <c r="AD34" s="33">
        <f>AD32*$AJ$13</f>
        <v>34.055793522812273</v>
      </c>
      <c r="AE34" s="33">
        <f>AE32*AJ34</f>
        <v>266.20483355344339</v>
      </c>
      <c r="AG34" s="33">
        <f>AG32*AJ34</f>
        <v>266.20483355344339</v>
      </c>
      <c r="AI34" s="33">
        <f>AI32*AJ34</f>
        <v>89.859375894665291</v>
      </c>
      <c r="AJ34" s="9">
        <f t="shared" si="0"/>
        <v>0.52730036296674465</v>
      </c>
    </row>
    <row r="35" spans="1:41" x14ac:dyDescent="0.2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>
        <v>15</v>
      </c>
      <c r="L35" s="3">
        <v>19</v>
      </c>
      <c r="M35" s="32">
        <v>19</v>
      </c>
      <c r="N35" s="3">
        <v>23</v>
      </c>
      <c r="O35" s="32">
        <v>23</v>
      </c>
      <c r="P35" s="32">
        <v>27</v>
      </c>
      <c r="AC35" s="32"/>
      <c r="AD35" s="2">
        <v>16</v>
      </c>
      <c r="AE35" s="2">
        <v>17</v>
      </c>
      <c r="AF35" s="2">
        <v>17</v>
      </c>
      <c r="AG35" s="2">
        <v>18</v>
      </c>
      <c r="AH35" s="2">
        <v>18</v>
      </c>
      <c r="AI35" s="2">
        <v>19</v>
      </c>
      <c r="AJ35" s="9"/>
    </row>
    <row r="36" spans="1:41" x14ac:dyDescent="0.2">
      <c r="B36" s="6"/>
      <c r="C36" s="2">
        <v>15</v>
      </c>
      <c r="D36" s="3">
        <v>19</v>
      </c>
      <c r="E36" s="2">
        <v>19</v>
      </c>
      <c r="F36" s="3">
        <v>23</v>
      </c>
      <c r="G36" s="2">
        <v>23</v>
      </c>
      <c r="H36" s="2">
        <v>27</v>
      </c>
      <c r="J36" s="2" t="s">
        <v>47</v>
      </c>
      <c r="K36" s="2">
        <f>'Mrd telaio 2'!C22</f>
        <v>-257.45347317722684</v>
      </c>
      <c r="L36" s="2">
        <f>'Mrd telaio 2'!U22</f>
        <v>-257.15379303155095</v>
      </c>
      <c r="M36" s="2">
        <f>'Mrd telaio 2'!U22</f>
        <v>-257.15379303155095</v>
      </c>
      <c r="N36" s="2">
        <f>'Mrd telaio 2'!AM22</f>
        <v>-226.08726934753221</v>
      </c>
      <c r="O36" s="2">
        <f>'Mrd telaio 2'!AM22</f>
        <v>-226.08726934753221</v>
      </c>
      <c r="P36" s="2">
        <f>'Mrd telaio 2'!BF22</f>
        <v>-257.34472955330352</v>
      </c>
      <c r="V36" s="2">
        <v>16</v>
      </c>
      <c r="W36" s="2">
        <v>17</v>
      </c>
      <c r="X36" s="2">
        <v>17</v>
      </c>
      <c r="Y36" s="2">
        <v>18</v>
      </c>
      <c r="Z36" s="2">
        <v>18</v>
      </c>
      <c r="AA36" s="2">
        <v>19</v>
      </c>
      <c r="AC36" s="2" t="s">
        <v>47</v>
      </c>
      <c r="AD36" s="2">
        <f>'Mrd telaio 13'!C22</f>
        <v>-40.789660714199044</v>
      </c>
      <c r="AE36" s="2">
        <v>-49.345460416804308</v>
      </c>
      <c r="AF36" s="2">
        <v>-256.83342397328613</v>
      </c>
      <c r="AG36" s="2">
        <f>'Mrd telaio 13'!AM22</f>
        <v>-225.92363406017503</v>
      </c>
      <c r="AH36" s="2">
        <f>'Mrd telaio 13'!AM22</f>
        <v>-225.92363406017503</v>
      </c>
      <c r="AI36" s="2">
        <f>'Mrd telaio 13'!BF22</f>
        <v>-131.0877095800702</v>
      </c>
      <c r="AJ36" s="9"/>
    </row>
    <row r="37" spans="1:41" x14ac:dyDescent="0.2">
      <c r="B37" s="4" t="s">
        <v>0</v>
      </c>
      <c r="C37" s="6">
        <f>[1]Foglio1!$W$70</f>
        <v>12.060450969296483</v>
      </c>
      <c r="D37" s="2">
        <f>[1]Foglio1!$W$71</f>
        <v>11.316750686559658</v>
      </c>
      <c r="E37" s="6">
        <f>[1]Foglio1!W94</f>
        <v>9.5928138399068619</v>
      </c>
      <c r="F37" s="6">
        <f>[1]Foglio1!W95</f>
        <v>9.8654221378473874</v>
      </c>
      <c r="G37" s="6">
        <f>[1]Foglio1!W118</f>
        <v>10.518346456054095</v>
      </c>
      <c r="H37" s="6">
        <f>[1]Foglio1!W119</f>
        <v>11.691907114664591</v>
      </c>
      <c r="J37" s="2" t="s">
        <v>48</v>
      </c>
      <c r="K37" s="2">
        <f>'Mrd telaio 2'!B22</f>
        <v>257.45347317722684</v>
      </c>
      <c r="L37" s="2">
        <f>'Mrd telaio 2'!T22</f>
        <v>193.7374135112058</v>
      </c>
      <c r="M37" s="2">
        <f>'Mrd telaio 2'!T22</f>
        <v>193.7374135112058</v>
      </c>
      <c r="N37" s="2">
        <f>'Mrd telaio 2'!AL22</f>
        <v>193.72035743428009</v>
      </c>
      <c r="O37" s="2">
        <f>'Mrd telaio 2'!AL22</f>
        <v>193.72035743428009</v>
      </c>
      <c r="P37" s="2">
        <f>'Mrd telaio 2'!BE22</f>
        <v>226.23310540928767</v>
      </c>
      <c r="U37" s="4" t="s">
        <v>0</v>
      </c>
      <c r="V37" s="6">
        <f>[1]Foglio1!W742</f>
        <v>5.7441529185715234</v>
      </c>
      <c r="W37" s="6">
        <f>[1]Foglio1!W743</f>
        <v>7.1335702769811284</v>
      </c>
      <c r="X37" s="6">
        <f>[1]Foglio1!W766</f>
        <v>11.299986512195815</v>
      </c>
      <c r="Y37" s="6">
        <f>[1]Foglio1!W767</f>
        <v>10.793772995184955</v>
      </c>
      <c r="Z37" s="6">
        <f>[1]Foglio1!W790</f>
        <v>9.2589787703990361</v>
      </c>
      <c r="AA37" s="6">
        <f>[1]Foglio1!W791</f>
        <v>5.7576021016635632</v>
      </c>
      <c r="AC37" s="2" t="s">
        <v>48</v>
      </c>
      <c r="AD37" s="2">
        <f>'Mrd telaio 13'!B22</f>
        <v>74.981103589722267</v>
      </c>
      <c r="AE37" s="2">
        <v>40.768303404902738</v>
      </c>
      <c r="AF37" s="2">
        <v>162.41881135486454</v>
      </c>
      <c r="AG37" s="2">
        <f>'Mrd telaio 13'!AL22</f>
        <v>162.41850121762411</v>
      </c>
      <c r="AH37" s="2">
        <f>'Mrd telaio 13'!AL22</f>
        <v>162.41850121762411</v>
      </c>
      <c r="AI37" s="2">
        <f>'Mrd telaio 13'!BE22</f>
        <v>131.0877095800702</v>
      </c>
      <c r="AJ37" s="9"/>
    </row>
    <row r="38" spans="1:41" x14ac:dyDescent="0.2">
      <c r="A38" s="2">
        <v>1</v>
      </c>
      <c r="B38" s="4" t="s">
        <v>1</v>
      </c>
      <c r="C38" s="6">
        <f>[1]Foglio1!$X$70</f>
        <v>9.8945023000255556</v>
      </c>
      <c r="D38" s="6">
        <f>[1]Foglio1!$X$71</f>
        <v>8.7660345145810261</v>
      </c>
      <c r="E38" s="6">
        <f>[1]Foglio1!X94</f>
        <v>8.7839309546120159</v>
      </c>
      <c r="F38" s="6">
        <f>[1]Foglio1!X95</f>
        <v>8.5244250950231013</v>
      </c>
      <c r="G38" s="6">
        <f>[1]Foglio1!X118</f>
        <v>9.4493314916902946</v>
      </c>
      <c r="H38" s="6">
        <f>[1]Foglio1!X119</f>
        <v>10.129481906059979</v>
      </c>
      <c r="T38" s="2">
        <v>1</v>
      </c>
      <c r="U38" s="4" t="s">
        <v>1</v>
      </c>
      <c r="V38" s="6">
        <f>[1]Foglio1!X742</f>
        <v>1.6346382586692665</v>
      </c>
      <c r="W38" s="6">
        <f>[1]Foglio1!X743</f>
        <v>0.59278031758651883</v>
      </c>
      <c r="X38" s="6">
        <f>[1]Foglio1!X766</f>
        <v>7.5221742543171102</v>
      </c>
      <c r="Y38" s="6">
        <f>[1]Foglio1!X767</f>
        <v>6.9645651045152714</v>
      </c>
      <c r="Z38" s="6">
        <f>[1]Foglio1!X790</f>
        <v>6.0722264308227771</v>
      </c>
      <c r="AA38" s="6">
        <f>[1]Foglio1!X791</f>
        <v>5.0123603555912517</v>
      </c>
      <c r="AJ38" s="9"/>
    </row>
    <row r="39" spans="1:41" x14ac:dyDescent="0.2">
      <c r="C39" s="5" t="s">
        <v>14</v>
      </c>
      <c r="D39" s="5" t="s">
        <v>14</v>
      </c>
      <c r="E39" s="5" t="s">
        <v>14</v>
      </c>
      <c r="F39" s="5" t="s">
        <v>13</v>
      </c>
      <c r="G39" s="5" t="s">
        <v>13</v>
      </c>
      <c r="H39" s="5" t="s">
        <v>14</v>
      </c>
      <c r="J39" s="12" t="s">
        <v>51</v>
      </c>
      <c r="K39" s="2">
        <f>1.3*MAX(-K36,K37)</f>
        <v>334.68951513039491</v>
      </c>
      <c r="L39" s="2">
        <f>1.3*MAX(L37-M36,M37-L36)</f>
        <v>586.15856850558384</v>
      </c>
      <c r="N39" s="2">
        <f>1.3*MAX(N37-O36,O37-N36)</f>
        <v>545.74991481635607</v>
      </c>
      <c r="P39" s="2">
        <f>1.3*MAX(-P36,P37)</f>
        <v>334.54814841929459</v>
      </c>
      <c r="V39" s="5" t="s">
        <v>16</v>
      </c>
      <c r="W39" s="5" t="s">
        <v>12</v>
      </c>
      <c r="X39" s="5" t="s">
        <v>14</v>
      </c>
      <c r="Y39" s="5" t="s">
        <v>13</v>
      </c>
      <c r="Z39" s="5" t="s">
        <v>13</v>
      </c>
      <c r="AA39" s="5" t="s">
        <v>16</v>
      </c>
      <c r="AC39" s="12" t="s">
        <v>51</v>
      </c>
      <c r="AD39" s="2">
        <f>1.3*MAX(-AD36,AD37)</f>
        <v>97.475434666638947</v>
      </c>
      <c r="AE39" s="2">
        <f>1.3*(AF37-AF36)</f>
        <v>545.02790592659585</v>
      </c>
      <c r="AG39" s="2">
        <f>1.3*MAX(AG37-AH36,AH37-AG36)</f>
        <v>504.84477586113888</v>
      </c>
      <c r="AI39" s="2">
        <f>1.3*MAX(-AI36,AI37)</f>
        <v>170.41402245409125</v>
      </c>
      <c r="AJ39" s="9"/>
    </row>
    <row r="40" spans="1:41" x14ac:dyDescent="0.2">
      <c r="C40" s="5" t="s">
        <v>14</v>
      </c>
      <c r="D40" s="5" t="s">
        <v>15</v>
      </c>
      <c r="E40" s="5" t="s">
        <v>15</v>
      </c>
      <c r="F40" s="5" t="s">
        <v>15</v>
      </c>
      <c r="G40" s="5" t="s">
        <v>15</v>
      </c>
      <c r="H40" s="5" t="s">
        <v>13</v>
      </c>
      <c r="J40" s="13" t="s">
        <v>58</v>
      </c>
      <c r="K40" s="2">
        <f>K39-K41</f>
        <v>119.56429195983188</v>
      </c>
      <c r="L40" s="2">
        <f>L39-L41</f>
        <v>285.08371275016532</v>
      </c>
      <c r="N40" s="2">
        <f>N39-N41</f>
        <v>265.43058535439826</v>
      </c>
      <c r="P40" s="2">
        <f>P39-P41</f>
        <v>162.71062707182332</v>
      </c>
      <c r="Q40" s="9">
        <f>'[1]trave 2-10'!H245</f>
        <v>0.48635937111179428</v>
      </c>
      <c r="V40" s="5" t="s">
        <v>16</v>
      </c>
      <c r="W40" s="5" t="s">
        <v>16</v>
      </c>
      <c r="X40" s="5" t="s">
        <v>12</v>
      </c>
      <c r="Y40" s="5" t="s">
        <v>12</v>
      </c>
      <c r="Z40" s="5" t="s">
        <v>12</v>
      </c>
      <c r="AA40" s="5" t="s">
        <v>16</v>
      </c>
      <c r="AC40" s="13" t="s">
        <v>58</v>
      </c>
      <c r="AD40" s="2">
        <f>AD39-AD41</f>
        <v>34.822068820569164</v>
      </c>
      <c r="AE40" s="2">
        <f>AE39-AE41</f>
        <v>265.07942956483731</v>
      </c>
      <c r="AG40" s="2">
        <f>AG39-AG41</f>
        <v>245.53598769689825</v>
      </c>
      <c r="AI40" s="2">
        <f>AI39-AI41</f>
        <v>82.882456789403008</v>
      </c>
      <c r="AJ40" s="9">
        <f t="shared" si="0"/>
        <v>0.48635937111179428</v>
      </c>
    </row>
    <row r="41" spans="1:41" x14ac:dyDescent="0.2">
      <c r="J41" s="13" t="s">
        <v>59</v>
      </c>
      <c r="K41" s="2">
        <f>K39*$Q$13</f>
        <v>215.12522317056303</v>
      </c>
      <c r="L41" s="2">
        <f>L39*Q41</f>
        <v>301.07485575541853</v>
      </c>
      <c r="N41" s="2">
        <f>N39*Q41</f>
        <v>280.31932946195781</v>
      </c>
      <c r="P41" s="2">
        <f>P39*Q41</f>
        <v>171.83752134747127</v>
      </c>
      <c r="Q41" s="9">
        <f>'[1]trave 2-10'!H246</f>
        <v>0.51364062888820572</v>
      </c>
      <c r="AC41" s="13" t="s">
        <v>59</v>
      </c>
      <c r="AD41" s="2">
        <f>AD39*$AJ$13</f>
        <v>62.653365846069782</v>
      </c>
      <c r="AE41" s="2">
        <f>AE39*AJ41</f>
        <v>279.94847636175854</v>
      </c>
      <c r="AG41" s="2">
        <f>AG39*AJ41</f>
        <v>259.30878816424064</v>
      </c>
      <c r="AI41" s="2">
        <f>AI39*AJ41</f>
        <v>87.531565664688245</v>
      </c>
      <c r="AJ41" s="9">
        <f t="shared" si="0"/>
        <v>0.51364062888820572</v>
      </c>
    </row>
    <row r="43" spans="1:41" ht="12" thickBot="1" x14ac:dyDescent="0.25">
      <c r="B43" s="5" t="s">
        <v>14</v>
      </c>
      <c r="C43" s="6">
        <f>P74+O71</f>
        <v>12.5</v>
      </c>
    </row>
    <row r="44" spans="1:41" x14ac:dyDescent="0.2">
      <c r="B44" s="5" t="s">
        <v>13</v>
      </c>
      <c r="C44" s="6">
        <f>P74+N71</f>
        <v>10.96</v>
      </c>
      <c r="Z44" s="49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1"/>
    </row>
    <row r="45" spans="1:41" ht="12" x14ac:dyDescent="0.2">
      <c r="B45" s="5" t="s">
        <v>15</v>
      </c>
      <c r="C45" s="6">
        <f>O74+O71</f>
        <v>9.36</v>
      </c>
      <c r="T45" s="37" t="s">
        <v>66</v>
      </c>
      <c r="Z45" s="52"/>
      <c r="AA45" s="53"/>
      <c r="AB45" s="53"/>
      <c r="AC45" s="53"/>
      <c r="AD45" s="53"/>
      <c r="AE45" s="54" t="s">
        <v>67</v>
      </c>
      <c r="AF45" s="53"/>
      <c r="AG45" s="53"/>
      <c r="AH45" s="53"/>
      <c r="AI45" s="53"/>
      <c r="AJ45" s="32"/>
      <c r="AK45" s="32"/>
      <c r="AL45" s="32"/>
      <c r="AM45" s="32"/>
      <c r="AN45" s="32"/>
      <c r="AO45" s="55"/>
    </row>
    <row r="46" spans="1:41" x14ac:dyDescent="0.2">
      <c r="B46" s="5" t="s">
        <v>12</v>
      </c>
      <c r="C46" s="6">
        <f>O74+N71</f>
        <v>7.82</v>
      </c>
      <c r="Z46" s="52"/>
      <c r="AA46" s="32"/>
      <c r="AB46" s="32" t="s">
        <v>90</v>
      </c>
      <c r="AC46" s="32"/>
      <c r="AD46" s="32"/>
      <c r="AE46" s="32"/>
      <c r="AF46" s="32" t="s">
        <v>91</v>
      </c>
      <c r="AG46" s="32"/>
      <c r="AH46" s="32"/>
      <c r="AI46" s="32"/>
      <c r="AJ46" s="32"/>
      <c r="AK46" s="32"/>
      <c r="AL46" s="32"/>
      <c r="AM46" s="32"/>
      <c r="AN46" s="32"/>
      <c r="AO46" s="55"/>
    </row>
    <row r="47" spans="1:41" ht="12" x14ac:dyDescent="0.2">
      <c r="B47" s="5" t="s">
        <v>16</v>
      </c>
      <c r="C47" s="6">
        <f>O74</f>
        <v>6.28</v>
      </c>
      <c r="S47" s="38" t="s">
        <v>63</v>
      </c>
      <c r="T47" s="39"/>
      <c r="U47" s="39"/>
      <c r="V47" s="38" t="s">
        <v>64</v>
      </c>
      <c r="W47" s="39"/>
      <c r="X47" s="39"/>
      <c r="Z47" s="52"/>
      <c r="AA47" s="53"/>
      <c r="AB47" s="38" t="s">
        <v>68</v>
      </c>
      <c r="AC47" s="38" t="s">
        <v>69</v>
      </c>
      <c r="AD47" s="43" t="s">
        <v>38</v>
      </c>
      <c r="AE47" s="44"/>
      <c r="AF47" s="38" t="s">
        <v>68</v>
      </c>
      <c r="AG47" s="38" t="s">
        <v>69</v>
      </c>
      <c r="AH47" s="45" t="s">
        <v>38</v>
      </c>
      <c r="AI47" s="46"/>
      <c r="AJ47" s="32"/>
      <c r="AK47" s="32"/>
      <c r="AL47" s="32"/>
      <c r="AM47" s="32"/>
      <c r="AN47" s="32"/>
      <c r="AO47" s="55"/>
    </row>
    <row r="48" spans="1:41" ht="12.75" thickBot="1" x14ac:dyDescent="0.25">
      <c r="B48" s="5" t="s">
        <v>17</v>
      </c>
      <c r="C48" s="6">
        <f>P71</f>
        <v>4.62</v>
      </c>
      <c r="Q48" s="38" t="s">
        <v>62</v>
      </c>
      <c r="R48" s="38"/>
      <c r="S48" s="38" t="s">
        <v>60</v>
      </c>
      <c r="T48" s="38" t="s">
        <v>61</v>
      </c>
      <c r="U48" s="38" t="s">
        <v>65</v>
      </c>
      <c r="V48" s="38" t="s">
        <v>60</v>
      </c>
      <c r="W48" s="38" t="s">
        <v>61</v>
      </c>
      <c r="X48" s="38" t="s">
        <v>65</v>
      </c>
      <c r="Z48" s="52"/>
      <c r="AA48" s="38" t="s">
        <v>70</v>
      </c>
      <c r="AB48" s="38" t="s">
        <v>71</v>
      </c>
      <c r="AC48" s="45" t="s">
        <v>71</v>
      </c>
      <c r="AD48" s="45" t="s">
        <v>72</v>
      </c>
      <c r="AE48" s="47"/>
      <c r="AF48" s="38" t="s">
        <v>71</v>
      </c>
      <c r="AG48" s="38" t="s">
        <v>71</v>
      </c>
      <c r="AH48" s="45" t="s">
        <v>72</v>
      </c>
      <c r="AI48" s="46"/>
      <c r="AJ48" s="32"/>
      <c r="AK48" s="32"/>
      <c r="AL48" s="32"/>
      <c r="AM48" s="32"/>
      <c r="AN48" s="32"/>
      <c r="AO48" s="55"/>
    </row>
    <row r="49" spans="2:46" ht="12" x14ac:dyDescent="0.2">
      <c r="B49" s="5" t="s">
        <v>17</v>
      </c>
      <c r="C49" s="6">
        <f>O71</f>
        <v>3.08</v>
      </c>
      <c r="Q49" s="38">
        <v>5</v>
      </c>
      <c r="R49" s="38" t="s">
        <v>47</v>
      </c>
      <c r="S49" s="8">
        <f>L8</f>
        <v>-131.7587551053924</v>
      </c>
      <c r="T49" s="8">
        <f>M8</f>
        <v>-131.7587551053924</v>
      </c>
      <c r="U49" s="41">
        <f>((-S49*2)+(S50*2))/2</f>
        <v>238.271832844816</v>
      </c>
      <c r="V49" s="7"/>
      <c r="W49" s="8">
        <f>AI8</f>
        <v>-106.45454645408294</v>
      </c>
      <c r="X49" s="8">
        <f>ABS(W49)</f>
        <v>106.45454645408294</v>
      </c>
      <c r="Z49" s="52"/>
      <c r="AA49" s="38">
        <v>6</v>
      </c>
      <c r="AB49" s="8">
        <f>L12</f>
        <v>110.65612219746828</v>
      </c>
      <c r="AC49" s="8">
        <f>0.3*AG49</f>
        <v>14.831607026632257</v>
      </c>
      <c r="AD49" s="8">
        <f>'[1]INVILUPPO PIL'!$AL$435</f>
        <v>-60.516199999999998</v>
      </c>
      <c r="AE49" s="8">
        <f>'[1]INVILUPPO PIL'!$AL$436</f>
        <v>-75.255799999999994</v>
      </c>
      <c r="AF49" s="8">
        <f>0.3*AB49</f>
        <v>33.196836659240482</v>
      </c>
      <c r="AG49" s="8">
        <f>AI12</f>
        <v>49.438690088774194</v>
      </c>
      <c r="AH49" s="8">
        <f>'[1]INVILUPPO PIL'!AL438</f>
        <v>-54.1126</v>
      </c>
      <c r="AI49" s="68">
        <f>'[1]INVILUPPO PIL'!AL437</f>
        <v>-81.659399999999991</v>
      </c>
      <c r="AJ49" s="49" t="s">
        <v>82</v>
      </c>
      <c r="AK49" s="62">
        <f>AB59*(1-((AH49+0.48*AB58)/(0.48*AB58))^2)</f>
        <v>7.9631355536323225</v>
      </c>
      <c r="AL49" s="50">
        <v>6</v>
      </c>
      <c r="AM49" s="63" t="s">
        <v>83</v>
      </c>
      <c r="AN49" s="50" t="s">
        <v>84</v>
      </c>
      <c r="AO49" s="64">
        <f>(AB49-AK50)*10/((0.7-2*0.04)*391.3)</f>
        <v>3.7065920432309234</v>
      </c>
      <c r="AR49" s="2" t="s">
        <v>105</v>
      </c>
    </row>
    <row r="50" spans="2:46" ht="12.75" thickBot="1" x14ac:dyDescent="0.25">
      <c r="Q50" s="38"/>
      <c r="R50" s="38" t="s">
        <v>48</v>
      </c>
      <c r="S50" s="8">
        <f>L9</f>
        <v>106.51307773942359</v>
      </c>
      <c r="T50" s="8">
        <f>M9</f>
        <v>106.51307773942359</v>
      </c>
      <c r="U50" s="42"/>
      <c r="V50" s="7"/>
      <c r="W50" s="8">
        <f>AI9</f>
        <v>53.807975389162323</v>
      </c>
      <c r="X50" s="8"/>
      <c r="Z50" s="52"/>
      <c r="AA50" s="38">
        <v>5</v>
      </c>
      <c r="AB50" s="8">
        <f>L13</f>
        <v>199.09726050079252</v>
      </c>
      <c r="AC50" s="8">
        <f t="shared" ref="AC50:AC54" si="1">0.3*AG50</f>
        <v>26.685666090460089</v>
      </c>
      <c r="AD50" s="8">
        <f>'[1]INVILUPPO PIL'!$AL$439</f>
        <v>-156.262</v>
      </c>
      <c r="AE50" s="8">
        <f>'[1]INVILUPPO PIL'!$AL$440</f>
        <v>-192.48599999999999</v>
      </c>
      <c r="AF50" s="8">
        <f t="shared" ref="AF50:AF54" si="2">0.3*AB50</f>
        <v>59.72917815023775</v>
      </c>
      <c r="AG50" s="8">
        <f>AI13</f>
        <v>88.952220301533629</v>
      </c>
      <c r="AH50" s="8">
        <f>'[1]INVILUPPO PIL'!AL442</f>
        <v>-134.68799999999999</v>
      </c>
      <c r="AI50" s="68">
        <f>'[1]INVILUPPO PIL'!AL441</f>
        <v>-214.06</v>
      </c>
      <c r="AJ50" s="57" t="s">
        <v>87</v>
      </c>
      <c r="AK50" s="65">
        <f>AB60*(1-((AD49+0.48*AB58)/(0.48*AB58))^2)</f>
        <v>20.731975273460144</v>
      </c>
      <c r="AL50" s="58"/>
      <c r="AM50" s="66" t="s">
        <v>85</v>
      </c>
      <c r="AN50" s="58" t="s">
        <v>84</v>
      </c>
      <c r="AO50" s="67">
        <f>(AG49-AK49)*10/((0.3-2*0.04)*391.3)</f>
        <v>4.8179209784566446</v>
      </c>
      <c r="AR50" s="2" t="s">
        <v>106</v>
      </c>
    </row>
    <row r="51" spans="2:46" ht="12" x14ac:dyDescent="0.2">
      <c r="Q51" s="38">
        <v>4</v>
      </c>
      <c r="R51" s="38" t="s">
        <v>47</v>
      </c>
      <c r="S51" s="8">
        <f>L15</f>
        <v>-193.68549947600778</v>
      </c>
      <c r="T51" s="8">
        <f>M15</f>
        <v>-193.68549947600778</v>
      </c>
      <c r="U51" s="41">
        <f>((-S51*2)+(S52*2))/2</f>
        <v>387.37099895201555</v>
      </c>
      <c r="V51" s="7"/>
      <c r="W51" s="8">
        <f>AI15</f>
        <v>-131.02818645408294</v>
      </c>
      <c r="X51" s="8">
        <f>ABS(W51)</f>
        <v>131.02818645408294</v>
      </c>
      <c r="Z51" s="52"/>
      <c r="AA51" s="38">
        <v>4</v>
      </c>
      <c r="AB51" s="8">
        <f>L20</f>
        <v>290.74364992005457</v>
      </c>
      <c r="AC51" s="8">
        <f t="shared" si="1"/>
        <v>29.503199729815996</v>
      </c>
      <c r="AD51" s="8">
        <f>'[1]INVILUPPO PIL'!AL443</f>
        <v>-312.9846</v>
      </c>
      <c r="AE51" s="8">
        <f>'[1]INVILUPPO PIL'!AL444</f>
        <v>-256.23540000000003</v>
      </c>
      <c r="AF51" s="8">
        <f t="shared" si="2"/>
        <v>87.22309497601637</v>
      </c>
      <c r="AG51" s="8">
        <f>AI20</f>
        <v>98.343999099386664</v>
      </c>
      <c r="AH51" s="8">
        <f>'[1]INVILUPPO PIL'!AL446</f>
        <v>-204.0147</v>
      </c>
      <c r="AI51" s="68">
        <f>'[1]INVILUPPO PIL'!AL445</f>
        <v>-365.20530000000002</v>
      </c>
      <c r="AJ51" s="49" t="s">
        <v>82</v>
      </c>
      <c r="AK51" s="62">
        <f>AB59*(1-((AH50+0.48*AB58)/(0.48*AB58))^2)</f>
        <v>19.250648008871845</v>
      </c>
      <c r="AL51" s="50">
        <v>5</v>
      </c>
      <c r="AM51" s="63" t="s">
        <v>83</v>
      </c>
      <c r="AN51" s="50" t="s">
        <v>84</v>
      </c>
      <c r="AO51" s="64">
        <f>(AB50-AK52)*10/((0.7-2*0.04)*391.3)</f>
        <v>6.0755808008761214</v>
      </c>
      <c r="AS51" s="2" t="s">
        <v>103</v>
      </c>
    </row>
    <row r="52" spans="2:46" ht="12.75" thickBot="1" x14ac:dyDescent="0.25">
      <c r="Q52" s="38"/>
      <c r="R52" s="38" t="s">
        <v>48</v>
      </c>
      <c r="S52" s="8">
        <f>L16</f>
        <v>193.68549947600778</v>
      </c>
      <c r="T52" s="8">
        <f>M16</f>
        <v>193.68549947600778</v>
      </c>
      <c r="U52" s="42"/>
      <c r="V52" s="7"/>
      <c r="W52" s="8">
        <f>AI16</f>
        <v>65.860015389162328</v>
      </c>
      <c r="X52" s="8"/>
      <c r="Z52" s="52"/>
      <c r="AA52" s="38">
        <v>3</v>
      </c>
      <c r="AB52" s="8">
        <f>L27</f>
        <v>298.07371417941698</v>
      </c>
      <c r="AC52" s="8">
        <f t="shared" si="1"/>
        <v>27.920165031136175</v>
      </c>
      <c r="AD52" s="8">
        <f>'[1]INVILUPPO PIL'!AL447</f>
        <v>-445.28840000000002</v>
      </c>
      <c r="AE52" s="8">
        <f>'[1]INVILUPPO PIL'!AL448</f>
        <v>-344.14160000000004</v>
      </c>
      <c r="AF52" s="8">
        <f t="shared" si="2"/>
        <v>89.422114253825086</v>
      </c>
      <c r="AG52" s="8">
        <f>AI27</f>
        <v>93.067216770453925</v>
      </c>
      <c r="AH52" s="8">
        <f>'[1]INVILUPPO PIL'!AL450</f>
        <v>-260.80799999999999</v>
      </c>
      <c r="AI52" s="68">
        <f>'[1]INVILUPPO PIL'!AL449</f>
        <v>-528.62200000000007</v>
      </c>
      <c r="AJ52" s="57" t="s">
        <v>87</v>
      </c>
      <c r="AK52" s="65">
        <f>AB60*(1-((AD50+0.48*AB58)/(0.48*AB58))^2)</f>
        <v>51.700024923057292</v>
      </c>
      <c r="AL52" s="58"/>
      <c r="AM52" s="66" t="s">
        <v>85</v>
      </c>
      <c r="AN52" s="58" t="s">
        <v>84</v>
      </c>
      <c r="AO52" s="67">
        <f>(AG50-AK51)*10/((0.3-2*0.04)*391.3)</f>
        <v>8.0967372502685446</v>
      </c>
      <c r="AS52" s="2" t="s">
        <v>104</v>
      </c>
    </row>
    <row r="53" spans="2:46" ht="12" x14ac:dyDescent="0.2">
      <c r="Q53" s="38">
        <v>3</v>
      </c>
      <c r="R53" s="38" t="s">
        <v>47</v>
      </c>
      <c r="S53" s="8">
        <f>L22</f>
        <v>-226.08726934753221</v>
      </c>
      <c r="T53" s="8">
        <f>M22</f>
        <v>-226.08726934753221</v>
      </c>
      <c r="U53" s="41">
        <f>((-S53*2)+(S54*2))/2</f>
        <v>419.8076267818123</v>
      </c>
      <c r="V53" s="7"/>
      <c r="W53" s="8">
        <f>AI22</f>
        <v>-131.07605785082905</v>
      </c>
      <c r="X53" s="8">
        <f>ABS(W53)</f>
        <v>131.07605785082905</v>
      </c>
      <c r="Z53" s="52"/>
      <c r="AA53" s="38">
        <v>2</v>
      </c>
      <c r="AB53" s="8">
        <f>L34</f>
        <v>331.48799826798091</v>
      </c>
      <c r="AC53" s="8">
        <f t="shared" si="1"/>
        <v>26.957812768399588</v>
      </c>
      <c r="AD53" s="8">
        <f>'[1]INVILUPPO PIL'!AL451</f>
        <v>-586.84649999999999</v>
      </c>
      <c r="AE53" s="8">
        <f>'[1]INVILUPPO PIL'!AL452</f>
        <v>-422.59550000000002</v>
      </c>
      <c r="AF53" s="8">
        <f t="shared" si="2"/>
        <v>99.446399480394277</v>
      </c>
      <c r="AG53" s="8">
        <f>AI34</f>
        <v>89.859375894665291</v>
      </c>
      <c r="AH53" s="8">
        <f>'[1]INVILUPPO PIL'!AL454</f>
        <v>-307.43360000000001</v>
      </c>
      <c r="AI53" s="68">
        <f>'[1]INVILUPPO PIL'!AL453</f>
        <v>-702.00839999999994</v>
      </c>
      <c r="AJ53" s="49" t="s">
        <v>82</v>
      </c>
      <c r="AK53" s="62">
        <f>AB59*(1-((AH51+0.48*AB58)/(0.48*AB58))^2)</f>
        <v>28.416689941773669</v>
      </c>
      <c r="AL53" s="50">
        <v>4</v>
      </c>
      <c r="AM53" s="63" t="s">
        <v>83</v>
      </c>
      <c r="AN53" s="50" t="s">
        <v>84</v>
      </c>
      <c r="AO53" s="64">
        <f>(AB51-AK54)*10/((0.7-2*0.04)*391.3)</f>
        <v>8.6191403629622627</v>
      </c>
      <c r="AP53" s="70"/>
      <c r="AQ53" s="71"/>
      <c r="AR53" s="71" t="s">
        <v>101</v>
      </c>
      <c r="AS53" s="71"/>
      <c r="AT53" s="71"/>
    </row>
    <row r="54" spans="2:46" ht="12.75" thickBot="1" x14ac:dyDescent="0.25">
      <c r="Q54" s="38"/>
      <c r="R54" s="38" t="s">
        <v>48</v>
      </c>
      <c r="S54" s="8">
        <f>L23</f>
        <v>193.72035743428009</v>
      </c>
      <c r="T54" s="8">
        <f>M23</f>
        <v>193.72035743428009</v>
      </c>
      <c r="U54" s="42"/>
      <c r="V54" s="7"/>
      <c r="W54" s="8">
        <f>AI23</f>
        <v>97.279898451828416</v>
      </c>
      <c r="X54" s="8"/>
      <c r="Z54" s="52"/>
      <c r="AA54" s="38" t="s">
        <v>73</v>
      </c>
      <c r="AB54" s="8">
        <f>L41</f>
        <v>301.07485575541853</v>
      </c>
      <c r="AC54" s="8">
        <f t="shared" si="1"/>
        <v>26.259469699406473</v>
      </c>
      <c r="AD54" s="59">
        <f>'[1]INVILUPPO PIL'!AL455</f>
        <v>-728.12479999999994</v>
      </c>
      <c r="AE54" s="60">
        <f>'[1]INVILUPPO PIL'!AL456</f>
        <v>-487.30319999999995</v>
      </c>
      <c r="AF54" s="8">
        <f t="shared" si="2"/>
        <v>90.32245672662556</v>
      </c>
      <c r="AG54" s="8">
        <f>AI41</f>
        <v>87.531565664688245</v>
      </c>
      <c r="AH54" s="61">
        <f>'[1]INVILUPPO PIL'!AL458</f>
        <v>-344.59489999999994</v>
      </c>
      <c r="AI54" s="69">
        <f>'[1]INVILUPPO PIL'!AL457</f>
        <v>-870.83309999999994</v>
      </c>
      <c r="AJ54" s="57" t="s">
        <v>87</v>
      </c>
      <c r="AK54" s="65">
        <f>AB60*(1-((AE51+0.48*AB58)/(0.48*AB58))^2)</f>
        <v>81.63813323037229</v>
      </c>
      <c r="AL54" s="58"/>
      <c r="AM54" s="66" t="s">
        <v>85</v>
      </c>
      <c r="AN54" s="58" t="s">
        <v>84</v>
      </c>
      <c r="AO54" s="67">
        <f>(AG51-AK53)*10/((0.3-2*0.04)*391.3)</f>
        <v>8.1229595006868696</v>
      </c>
      <c r="AP54" s="71"/>
      <c r="AQ54" s="71"/>
      <c r="AR54" s="71" t="s">
        <v>102</v>
      </c>
      <c r="AS54" s="71"/>
      <c r="AT54" s="71"/>
    </row>
    <row r="55" spans="2:46" ht="12" x14ac:dyDescent="0.2">
      <c r="Q55" s="38">
        <v>2</v>
      </c>
      <c r="R55" s="38" t="s">
        <v>47</v>
      </c>
      <c r="S55" s="8">
        <f>L29</f>
        <v>-257.34472955330352</v>
      </c>
      <c r="T55" s="8">
        <f>M29</f>
        <v>-257.34472955330352</v>
      </c>
      <c r="U55" s="41">
        <f>((-S55*2)+(S56*2))/2</f>
        <v>483.57783496259117</v>
      </c>
      <c r="V55" s="7"/>
      <c r="W55" s="8">
        <f>AI29</f>
        <v>-131.0877095800702</v>
      </c>
      <c r="X55" s="8">
        <f>ABS(W55)</f>
        <v>131.0877095800702</v>
      </c>
      <c r="Z55" s="52"/>
      <c r="AA55" s="38" t="s">
        <v>74</v>
      </c>
      <c r="AB55" s="61">
        <f>MAX(MAX('[1]INVILUPPO PIL'!$AV$455:$AV$458),-MIN('[1]INVILUPPO PIL'!$AV$455:$AV$458))</f>
        <v>300.89799999999997</v>
      </c>
      <c r="AC55" s="8">
        <f>ABS('[1]INVILUPPO PIL'!$AW$456)</f>
        <v>27.256299999999996</v>
      </c>
      <c r="AD55" s="40"/>
      <c r="AE55" s="48"/>
      <c r="AF55" s="8">
        <f>'[1]INVILUPPO PIL'!$AV$457</f>
        <v>114.00739999999999</v>
      </c>
      <c r="AG55" s="61">
        <f>MAX(MAX('[1]INVILUPPO PIL'!$AW$455:$AW$458),-MIN('[1]INVILUPPO PIL'!$AW$455:$AW$458))</f>
        <v>72.101799999999997</v>
      </c>
      <c r="AH55" s="32"/>
      <c r="AI55" s="32"/>
      <c r="AJ55" s="49" t="s">
        <v>82</v>
      </c>
      <c r="AK55" s="62">
        <f>AB59*(1-((AH52+0.48*AB58)/(0.48*AB58))^2)</f>
        <v>35.549518711563664</v>
      </c>
      <c r="AL55" s="50">
        <v>3</v>
      </c>
      <c r="AM55" s="63" t="s">
        <v>83</v>
      </c>
      <c r="AN55" s="50" t="s">
        <v>84</v>
      </c>
      <c r="AO55" s="64">
        <f>(AB52-AK56)*10/((0.7-2*0.04)*391.3)</f>
        <v>7.9196162507112504</v>
      </c>
      <c r="AR55" s="6" t="s">
        <v>119</v>
      </c>
    </row>
    <row r="56" spans="2:46" ht="12.75" thickBot="1" x14ac:dyDescent="0.25">
      <c r="Q56" s="38"/>
      <c r="R56" s="38" t="s">
        <v>48</v>
      </c>
      <c r="S56" s="8">
        <f>L30</f>
        <v>226.23310540928767</v>
      </c>
      <c r="T56" s="8">
        <f>M30</f>
        <v>226.23310540928767</v>
      </c>
      <c r="U56" s="42"/>
      <c r="V56" s="7"/>
      <c r="W56" s="8">
        <f>AI30</f>
        <v>131.0877095800702</v>
      </c>
      <c r="X56" s="8"/>
      <c r="Z56" s="52"/>
      <c r="AA56" s="32"/>
      <c r="AB56" s="32"/>
      <c r="AC56" s="32"/>
      <c r="AD56" s="32"/>
      <c r="AE56" s="32"/>
      <c r="AF56" s="32"/>
      <c r="AG56" s="32"/>
      <c r="AH56" s="32"/>
      <c r="AI56" s="32"/>
      <c r="AJ56" s="57" t="s">
        <v>87</v>
      </c>
      <c r="AK56" s="65">
        <f>AB60*(1-((AE52+0.48*AB58)/(0.48*AB58))^2)</f>
        <v>105.93907216741161</v>
      </c>
      <c r="AL56" s="58"/>
      <c r="AM56" s="66" t="s">
        <v>85</v>
      </c>
      <c r="AN56" s="58" t="s">
        <v>84</v>
      </c>
      <c r="AO56" s="67">
        <f>(AG52-AK55)*10/((0.3-2*0.04)*391.3)</f>
        <v>6.6814230024499057</v>
      </c>
      <c r="AR56" s="6" t="s">
        <v>124</v>
      </c>
      <c r="AS56" s="9"/>
    </row>
    <row r="57" spans="2:46" ht="12" x14ac:dyDescent="0.2">
      <c r="Q57" s="38">
        <v>1</v>
      </c>
      <c r="R57" s="38" t="s">
        <v>47</v>
      </c>
      <c r="S57" s="8">
        <f>L36</f>
        <v>-257.15379303155095</v>
      </c>
      <c r="T57" s="8">
        <f>M36</f>
        <v>-257.15379303155095</v>
      </c>
      <c r="U57" s="41">
        <f>((-S57*2)+(S58*2))/2</f>
        <v>450.89120654275678</v>
      </c>
      <c r="V57" s="7"/>
      <c r="W57" s="8">
        <f>AI36</f>
        <v>-131.0877095800702</v>
      </c>
      <c r="X57" s="8">
        <f>ABS(W57)</f>
        <v>131.0877095800702</v>
      </c>
      <c r="Z57" s="52"/>
      <c r="AA57" s="32" t="s">
        <v>75</v>
      </c>
      <c r="AB57" s="32">
        <f>30*70</f>
        <v>2100</v>
      </c>
      <c r="AC57" s="32" t="s">
        <v>41</v>
      </c>
      <c r="AD57" s="32"/>
      <c r="AE57" s="32" t="s">
        <v>76</v>
      </c>
      <c r="AF57" s="32">
        <v>14.17</v>
      </c>
      <c r="AG57" s="32" t="s">
        <v>23</v>
      </c>
      <c r="AH57" s="32"/>
      <c r="AI57" s="32"/>
      <c r="AJ57" s="49" t="s">
        <v>82</v>
      </c>
      <c r="AK57" s="62">
        <f>AB59*(1-((AH53+0.48*AB58)/(0.48*AB58))^2)</f>
        <v>41.152162651342536</v>
      </c>
      <c r="AL57" s="50">
        <v>2</v>
      </c>
      <c r="AM57" s="63" t="s">
        <v>83</v>
      </c>
      <c r="AN57" s="50" t="s">
        <v>84</v>
      </c>
      <c r="AO57" s="64">
        <f>(AB53-AK58)*10/((0.7-2*0.04)*391.3)</f>
        <v>8.4688788142789271</v>
      </c>
      <c r="AR57" s="6" t="s">
        <v>119</v>
      </c>
    </row>
    <row r="58" spans="2:46" ht="12.75" thickBot="1" x14ac:dyDescent="0.25">
      <c r="Q58" s="38"/>
      <c r="R58" s="38" t="s">
        <v>48</v>
      </c>
      <c r="S58" s="8">
        <f>L37</f>
        <v>193.7374135112058</v>
      </c>
      <c r="T58" s="8">
        <f>M37</f>
        <v>193.7374135112058</v>
      </c>
      <c r="U58" s="42"/>
      <c r="V58" s="7"/>
      <c r="W58" s="8">
        <f>AI37</f>
        <v>131.0877095800702</v>
      </c>
      <c r="X58" s="8"/>
      <c r="Z58" s="52"/>
      <c r="AA58" s="32" t="s">
        <v>77</v>
      </c>
      <c r="AB58" s="32">
        <f>AB57*AF57*10^(-1)</f>
        <v>2975.7000000000003</v>
      </c>
      <c r="AC58" s="32" t="s">
        <v>78</v>
      </c>
      <c r="AD58" s="32"/>
      <c r="AE58" s="32"/>
      <c r="AF58" s="32"/>
      <c r="AG58" s="32"/>
      <c r="AH58" s="32"/>
      <c r="AI58" s="32"/>
      <c r="AJ58" s="57" t="s">
        <v>87</v>
      </c>
      <c r="AK58" s="65">
        <f>AB60*(1-((AE53+0.48*AB58)/(0.48*AB58))^2)</f>
        <v>126.02791690628554</v>
      </c>
      <c r="AL58" s="58"/>
      <c r="AM58" s="66" t="s">
        <v>85</v>
      </c>
      <c r="AN58" s="58" t="s">
        <v>84</v>
      </c>
      <c r="AO58" s="67">
        <f>(AG53-AK57)*10/((0.3-2*0.04)*391.3)</f>
        <v>5.6579714754225723</v>
      </c>
      <c r="AR58" s="6" t="s">
        <v>124</v>
      </c>
      <c r="AS58" s="9"/>
    </row>
    <row r="59" spans="2:46" x14ac:dyDescent="0.2">
      <c r="Z59" s="52"/>
      <c r="AA59" s="32" t="s">
        <v>79</v>
      </c>
      <c r="AB59" s="56">
        <f>0.12*AB57*30*AF57*10^(-3)</f>
        <v>107.12519999999999</v>
      </c>
      <c r="AC59" s="32" t="s">
        <v>80</v>
      </c>
      <c r="AD59" s="32"/>
      <c r="AE59" s="32"/>
      <c r="AF59" s="32"/>
      <c r="AG59" s="32"/>
      <c r="AH59" s="32"/>
      <c r="AI59" s="32"/>
      <c r="AJ59" s="49" t="s">
        <v>82</v>
      </c>
      <c r="AK59" s="62">
        <f>AB59*(1-((AH54+0.48*AB58)/(0.48*AB58))^2)</f>
        <v>45.45406107527166</v>
      </c>
      <c r="AL59" s="50">
        <v>1</v>
      </c>
      <c r="AM59" s="63" t="s">
        <v>83</v>
      </c>
      <c r="AN59" s="50" t="s">
        <v>84</v>
      </c>
      <c r="AO59" s="64">
        <f>(AB55-AK60)*10/((0.7-2*0.04)*391.3)</f>
        <v>6.5718104577425107</v>
      </c>
      <c r="AR59" s="6" t="s">
        <v>119</v>
      </c>
    </row>
    <row r="60" spans="2:46" ht="12" thickBot="1" x14ac:dyDescent="0.25">
      <c r="Z60" s="52"/>
      <c r="AA60" s="32" t="s">
        <v>81</v>
      </c>
      <c r="AB60" s="56">
        <f>0.12*AB57*70*AF57*10^(-3)</f>
        <v>249.9588</v>
      </c>
      <c r="AC60" s="32" t="s">
        <v>80</v>
      </c>
      <c r="AD60" s="32"/>
      <c r="AE60" s="32"/>
      <c r="AF60" s="32"/>
      <c r="AG60" s="32"/>
      <c r="AH60" s="32"/>
      <c r="AI60" s="32"/>
      <c r="AJ60" s="57" t="s">
        <v>87</v>
      </c>
      <c r="AK60" s="65">
        <f>AB60*(1-((AE54+0.48*AB58)/(0.48*AB58))^2)</f>
        <v>141.46193520889202</v>
      </c>
      <c r="AL60" s="58"/>
      <c r="AM60" s="66" t="s">
        <v>85</v>
      </c>
      <c r="AN60" s="58" t="s">
        <v>84</v>
      </c>
      <c r="AO60" s="67">
        <f>(AG55-AK59)*10/((0.3-2*0.04)*391.3)</f>
        <v>3.0954788147583043</v>
      </c>
      <c r="AR60" s="6" t="s">
        <v>124</v>
      </c>
      <c r="AS60" s="9"/>
    </row>
    <row r="62" spans="2:46" ht="23.25" x14ac:dyDescent="0.35">
      <c r="AN62" s="73" t="s">
        <v>120</v>
      </c>
    </row>
    <row r="64" spans="2:46" x14ac:dyDescent="0.2">
      <c r="L64" s="7" t="s">
        <v>6</v>
      </c>
      <c r="M64" s="7" t="s">
        <v>7</v>
      </c>
      <c r="N64" s="7" t="s">
        <v>8</v>
      </c>
      <c r="O64" s="7"/>
      <c r="P64" s="7"/>
      <c r="Q64" s="7"/>
      <c r="R64" s="7"/>
      <c r="S64" s="7"/>
      <c r="T64" s="7"/>
      <c r="U64" s="7"/>
      <c r="V64" s="7"/>
      <c r="W64" s="7"/>
      <c r="X64" s="7"/>
    </row>
    <row r="65" spans="12:68" x14ac:dyDescent="0.2">
      <c r="L65" s="7" t="s">
        <v>9</v>
      </c>
      <c r="M65" s="7" t="s">
        <v>10</v>
      </c>
      <c r="N65" s="7">
        <v>1</v>
      </c>
      <c r="O65" s="7">
        <v>2</v>
      </c>
      <c r="P65" s="7">
        <v>3</v>
      </c>
      <c r="Q65" s="7">
        <v>4</v>
      </c>
      <c r="R65" s="7">
        <v>5</v>
      </c>
      <c r="S65" s="7">
        <v>6</v>
      </c>
      <c r="T65" s="7">
        <v>7</v>
      </c>
      <c r="U65" s="7">
        <v>8</v>
      </c>
      <c r="V65" s="7">
        <v>9</v>
      </c>
      <c r="W65" s="7">
        <v>10</v>
      </c>
      <c r="X65" s="7">
        <v>12</v>
      </c>
      <c r="AE65" s="72" t="s">
        <v>117</v>
      </c>
    </row>
    <row r="66" spans="12:68" x14ac:dyDescent="0.2">
      <c r="L66" s="7"/>
      <c r="M66" s="7"/>
      <c r="N66" s="7" t="s">
        <v>11</v>
      </c>
      <c r="O66" s="7"/>
      <c r="P66" s="7"/>
      <c r="Q66" s="7"/>
      <c r="R66" s="7"/>
      <c r="S66" s="7"/>
      <c r="T66" s="7"/>
      <c r="U66" s="7"/>
      <c r="V66" s="7"/>
      <c r="W66" s="7"/>
      <c r="X66" s="7"/>
    </row>
    <row r="67" spans="12:68" x14ac:dyDescent="0.2">
      <c r="L67" s="7">
        <v>6</v>
      </c>
      <c r="M67" s="8">
        <v>0.222</v>
      </c>
      <c r="N67" s="8">
        <v>0.28000000000000003</v>
      </c>
      <c r="O67" s="8">
        <v>0.56999999999999995</v>
      </c>
      <c r="P67" s="8">
        <v>0.85</v>
      </c>
      <c r="Q67" s="8">
        <v>1.1299999999999999</v>
      </c>
      <c r="R67" s="8">
        <v>1.41</v>
      </c>
      <c r="S67" s="8">
        <v>1.7</v>
      </c>
      <c r="T67" s="8">
        <v>1.98</v>
      </c>
      <c r="U67" s="8">
        <v>2.2599999999999998</v>
      </c>
      <c r="V67" s="8">
        <v>2.54</v>
      </c>
      <c r="W67" s="8">
        <v>2.83</v>
      </c>
      <c r="X67" s="8">
        <v>3.39</v>
      </c>
      <c r="AA67" s="2">
        <v>1</v>
      </c>
      <c r="AD67" s="2" t="s">
        <v>112</v>
      </c>
      <c r="AJ67" s="2" t="s">
        <v>116</v>
      </c>
      <c r="BH67" s="2" t="s">
        <v>92</v>
      </c>
    </row>
    <row r="68" spans="12:68" x14ac:dyDescent="0.2">
      <c r="L68" s="7">
        <v>8</v>
      </c>
      <c r="M68" s="8">
        <v>0.39500000000000002</v>
      </c>
      <c r="N68" s="8">
        <v>0.5</v>
      </c>
      <c r="O68" s="8">
        <v>1.01</v>
      </c>
      <c r="P68" s="8">
        <v>1.51</v>
      </c>
      <c r="Q68" s="8">
        <v>2.0099999999999998</v>
      </c>
      <c r="R68" s="8">
        <v>2.5099999999999998</v>
      </c>
      <c r="S68" s="8">
        <v>3.02</v>
      </c>
      <c r="T68" s="8">
        <v>3.52</v>
      </c>
      <c r="U68" s="8">
        <v>4.0199999999999996</v>
      </c>
      <c r="V68" s="8">
        <v>4.5199999999999996</v>
      </c>
      <c r="W68" s="8">
        <v>5.03</v>
      </c>
      <c r="X68" s="8">
        <v>6.03</v>
      </c>
      <c r="AC68" s="2" t="s">
        <v>113</v>
      </c>
      <c r="AE68" s="2" t="s">
        <v>118</v>
      </c>
      <c r="AF68" s="6">
        <f>Q74</f>
        <v>12.57</v>
      </c>
      <c r="AG68" s="2" t="s">
        <v>41</v>
      </c>
      <c r="AI68" s="2" t="s">
        <v>29</v>
      </c>
      <c r="AK68" s="2" t="s">
        <v>123</v>
      </c>
      <c r="AL68" s="6">
        <f>R71+O74</f>
        <v>13.98</v>
      </c>
      <c r="AM68" s="2" t="s">
        <v>41</v>
      </c>
      <c r="BG68" s="2" t="s">
        <v>93</v>
      </c>
      <c r="BH68" s="2" t="s">
        <v>86</v>
      </c>
      <c r="BI68" s="2" t="s">
        <v>100</v>
      </c>
      <c r="BN68" s="2" t="s">
        <v>94</v>
      </c>
      <c r="BO68" s="2" t="s">
        <v>88</v>
      </c>
      <c r="BP68" s="2" t="s">
        <v>100</v>
      </c>
    </row>
    <row r="69" spans="12:68" x14ac:dyDescent="0.2">
      <c r="L69" s="7">
        <v>10</v>
      </c>
      <c r="M69" s="8">
        <v>0.61699999999999999</v>
      </c>
      <c r="N69" s="8">
        <v>0.79</v>
      </c>
      <c r="O69" s="8">
        <v>1.57</v>
      </c>
      <c r="P69" s="8">
        <v>2.36</v>
      </c>
      <c r="Q69" s="8">
        <v>3.14</v>
      </c>
      <c r="R69" s="8">
        <v>3.93</v>
      </c>
      <c r="S69" s="8">
        <v>4.71</v>
      </c>
      <c r="T69" s="8">
        <v>5.5</v>
      </c>
      <c r="U69" s="8">
        <v>6.28</v>
      </c>
      <c r="V69" s="8">
        <v>7.07</v>
      </c>
      <c r="W69" s="8">
        <v>7.85</v>
      </c>
      <c r="X69" s="8">
        <v>9.42</v>
      </c>
      <c r="AC69" s="2" t="s">
        <v>114</v>
      </c>
      <c r="AE69" s="2" t="s">
        <v>122</v>
      </c>
      <c r="AF69" s="6">
        <f>R71</f>
        <v>7.7</v>
      </c>
      <c r="AG69" s="2" t="s">
        <v>41</v>
      </c>
      <c r="AI69" s="2" t="s">
        <v>114</v>
      </c>
      <c r="AK69" s="2" t="s">
        <v>86</v>
      </c>
      <c r="AL69" s="6">
        <f>O74</f>
        <v>6.28</v>
      </c>
      <c r="AM69" s="2" t="s">
        <v>41</v>
      </c>
    </row>
    <row r="70" spans="12:68" x14ac:dyDescent="0.2">
      <c r="L70" s="7">
        <v>12</v>
      </c>
      <c r="M70" s="8">
        <v>0.88800000000000001</v>
      </c>
      <c r="N70" s="8">
        <v>1.1299999999999999</v>
      </c>
      <c r="O70" s="8">
        <v>2.2599999999999998</v>
      </c>
      <c r="P70" s="8">
        <v>3.39</v>
      </c>
      <c r="Q70" s="8">
        <v>4.5199999999999996</v>
      </c>
      <c r="R70" s="8">
        <v>5.65</v>
      </c>
      <c r="S70" s="8">
        <v>6.79</v>
      </c>
      <c r="T70" s="8">
        <v>7.92</v>
      </c>
      <c r="U70" s="8">
        <v>9.0500000000000007</v>
      </c>
      <c r="V70" s="8">
        <v>10.18</v>
      </c>
      <c r="W70" s="8">
        <v>11.31</v>
      </c>
      <c r="X70" s="8">
        <v>13.57</v>
      </c>
    </row>
    <row r="71" spans="12:68" x14ac:dyDescent="0.2">
      <c r="L71" s="7">
        <v>14</v>
      </c>
      <c r="M71" s="8">
        <v>1.208</v>
      </c>
      <c r="N71" s="8">
        <v>1.54</v>
      </c>
      <c r="O71" s="8">
        <v>3.08</v>
      </c>
      <c r="P71" s="8">
        <v>4.62</v>
      </c>
      <c r="Q71" s="8">
        <v>6.16</v>
      </c>
      <c r="R71" s="8">
        <v>7.7</v>
      </c>
      <c r="S71" s="8">
        <v>9.24</v>
      </c>
      <c r="T71" s="8">
        <v>10.78</v>
      </c>
      <c r="U71" s="8">
        <v>12.32</v>
      </c>
      <c r="V71" s="8">
        <v>13.85</v>
      </c>
      <c r="W71" s="8">
        <v>15.39</v>
      </c>
      <c r="X71" s="8">
        <v>18.47</v>
      </c>
      <c r="AB71" s="2" t="s">
        <v>107</v>
      </c>
      <c r="AC71" s="2">
        <f>2*($AF$68+$AF$69)*391.3*10^(-1)</f>
        <v>1586.3302000000001</v>
      </c>
      <c r="AD71" s="2" t="s">
        <v>78</v>
      </c>
      <c r="AH71" s="2" t="s">
        <v>107</v>
      </c>
      <c r="AI71" s="2">
        <f>2*($AL$68+$AL$69)*391.3*10^(-1)</f>
        <v>1585.5476000000003</v>
      </c>
      <c r="AJ71" s="2" t="s">
        <v>78</v>
      </c>
    </row>
    <row r="72" spans="12:68" x14ac:dyDescent="0.2">
      <c r="L72" s="7">
        <v>16</v>
      </c>
      <c r="M72" s="8">
        <v>1.5780000000000001</v>
      </c>
      <c r="N72" s="8">
        <v>2.0099999999999998</v>
      </c>
      <c r="O72" s="8">
        <v>4.0199999999999996</v>
      </c>
      <c r="P72" s="8">
        <v>6.03</v>
      </c>
      <c r="Q72" s="8">
        <v>8.0399999999999991</v>
      </c>
      <c r="R72" s="8">
        <v>10.050000000000001</v>
      </c>
      <c r="S72" s="8">
        <v>12.06</v>
      </c>
      <c r="T72" s="8">
        <v>14.07</v>
      </c>
      <c r="U72" s="8">
        <v>16.079999999999998</v>
      </c>
      <c r="V72" s="8">
        <v>18.100000000000001</v>
      </c>
      <c r="W72" s="8">
        <v>20.11</v>
      </c>
      <c r="X72" s="8">
        <v>24.13</v>
      </c>
      <c r="AB72" s="2" t="s">
        <v>108</v>
      </c>
      <c r="AC72" s="2">
        <f>($AF$68+(0.4*$AF$69))*(70-(2*4))*391.3*10^(-3)</f>
        <v>379.67839000000004</v>
      </c>
      <c r="AD72" s="2" t="s">
        <v>80</v>
      </c>
      <c r="AH72" s="2" t="s">
        <v>108</v>
      </c>
      <c r="AI72" s="2">
        <f>($AL$68+0.4*$AL$69)*(30-2*4)*391.3*10^(-3)</f>
        <v>141.97303120000001</v>
      </c>
      <c r="AJ72" s="2" t="s">
        <v>80</v>
      </c>
    </row>
    <row r="73" spans="12:68" x14ac:dyDescent="0.2">
      <c r="L73" s="7">
        <v>18</v>
      </c>
      <c r="M73" s="8">
        <v>1.998</v>
      </c>
      <c r="N73" s="8">
        <v>2.54</v>
      </c>
      <c r="O73" s="8">
        <v>5.09</v>
      </c>
      <c r="P73" s="8">
        <v>7.63</v>
      </c>
      <c r="Q73" s="8">
        <v>10.18</v>
      </c>
      <c r="R73" s="8">
        <v>12.72</v>
      </c>
      <c r="S73" s="8">
        <v>15.27</v>
      </c>
      <c r="T73" s="8">
        <v>17.809999999999999</v>
      </c>
      <c r="U73" s="8">
        <v>20.36</v>
      </c>
      <c r="V73" s="8">
        <v>22.9</v>
      </c>
      <c r="W73" s="8">
        <v>25.45</v>
      </c>
      <c r="X73" s="8">
        <v>30.54</v>
      </c>
      <c r="AB73" s="2" t="s">
        <v>109</v>
      </c>
      <c r="AC73" s="2">
        <f>1+(1/(1+(2*AC71/$AB$58)))</f>
        <v>1.4839826891084653</v>
      </c>
      <c r="AH73" s="2" t="s">
        <v>109</v>
      </c>
      <c r="AI73" s="2">
        <f>1+(1/(1+(2*AI71/$AB$58)))</f>
        <v>1.4841059288912049</v>
      </c>
    </row>
    <row r="74" spans="12:68" x14ac:dyDescent="0.2">
      <c r="L74" s="7">
        <v>20</v>
      </c>
      <c r="M74" s="8">
        <v>2.4660000000000002</v>
      </c>
      <c r="N74" s="8">
        <v>3.14</v>
      </c>
      <c r="O74" s="8">
        <v>6.28</v>
      </c>
      <c r="P74" s="8">
        <v>9.42</v>
      </c>
      <c r="Q74" s="8">
        <v>12.57</v>
      </c>
      <c r="R74" s="8">
        <v>15.71</v>
      </c>
      <c r="S74" s="8">
        <v>18.850000000000001</v>
      </c>
      <c r="T74" s="8">
        <v>21.99</v>
      </c>
      <c r="U74" s="8">
        <v>25.13</v>
      </c>
      <c r="V74" s="8">
        <v>28.27</v>
      </c>
      <c r="W74" s="8">
        <v>31.42</v>
      </c>
      <c r="X74" s="8">
        <v>37.700000000000003</v>
      </c>
      <c r="AB74" s="2" t="s">
        <v>110</v>
      </c>
      <c r="AC74" s="2">
        <f>($AB$59+AC72)*(1-ABS(((0.48*$AB$58+AE54)/(0.48*$AB$58+AC71)))^AC73)</f>
        <v>400.30660473075653</v>
      </c>
      <c r="AH74" s="2" t="s">
        <v>110</v>
      </c>
      <c r="AI74" s="2">
        <f>($AB$59+AI72)*(1-(ABS(((0.48*$AB$58+AH54)/(0.48*$AB$58+AI72)))^AI73))</f>
        <v>105.43647887185311</v>
      </c>
    </row>
    <row r="75" spans="12:68" x14ac:dyDescent="0.2">
      <c r="L75" s="7">
        <v>22</v>
      </c>
      <c r="M75" s="8">
        <v>2.984</v>
      </c>
      <c r="N75" s="8">
        <v>3.8</v>
      </c>
      <c r="O75" s="8">
        <v>7.6</v>
      </c>
      <c r="P75" s="8">
        <v>11.4</v>
      </c>
      <c r="Q75" s="8">
        <v>15.21</v>
      </c>
      <c r="R75" s="8">
        <v>19.010000000000002</v>
      </c>
      <c r="S75" s="8">
        <v>22.81</v>
      </c>
      <c r="T75" s="8">
        <v>26.61</v>
      </c>
      <c r="U75" s="8">
        <v>30.41</v>
      </c>
      <c r="V75" s="8">
        <v>34.21</v>
      </c>
      <c r="W75" s="8">
        <v>38.01</v>
      </c>
      <c r="X75" s="8">
        <v>45.62</v>
      </c>
      <c r="AB75" s="2" t="s">
        <v>111</v>
      </c>
      <c r="AC75" s="2">
        <f>($AB$60+AC72)*(1-ABS(((0.48*$AB$58+AE54)/(0.48*$AB$58+AC71)))^AC73)</f>
        <v>517.76102501855883</v>
      </c>
      <c r="AH75" s="2" t="s">
        <v>111</v>
      </c>
      <c r="AI75" s="2">
        <f>($AB$60+AI72)*(1-(ABS((0.48*$AB$58+AH54)/(0.48*$AB$58+AI71))^AI73))</f>
        <v>306.03655098841745</v>
      </c>
    </row>
    <row r="76" spans="12:68" x14ac:dyDescent="0.2">
      <c r="L76" s="7">
        <v>24</v>
      </c>
      <c r="M76" s="8">
        <v>3.5510000000000002</v>
      </c>
      <c r="N76" s="8">
        <v>4.5199999999999996</v>
      </c>
      <c r="O76" s="8">
        <v>9.0500000000000007</v>
      </c>
      <c r="P76" s="8">
        <v>13.57</v>
      </c>
      <c r="Q76" s="8">
        <v>18.100000000000001</v>
      </c>
      <c r="R76" s="8">
        <v>22.62</v>
      </c>
      <c r="S76" s="8">
        <v>27.14</v>
      </c>
      <c r="T76" s="8">
        <v>31.67</v>
      </c>
      <c r="U76" s="8">
        <v>36.19</v>
      </c>
      <c r="V76" s="8">
        <v>40.72</v>
      </c>
      <c r="W76" s="8">
        <v>45.24</v>
      </c>
      <c r="X76" s="8">
        <v>54.29</v>
      </c>
    </row>
    <row r="77" spans="12:68" x14ac:dyDescent="0.2">
      <c r="L77" s="7">
        <v>25</v>
      </c>
      <c r="M77" s="8">
        <v>3.8530000000000002</v>
      </c>
      <c r="N77" s="8">
        <v>4.91</v>
      </c>
      <c r="O77" s="8">
        <v>9.82</v>
      </c>
      <c r="P77" s="8">
        <v>14.73</v>
      </c>
      <c r="Q77" s="8">
        <v>19.63</v>
      </c>
      <c r="R77" s="8">
        <v>24.54</v>
      </c>
      <c r="S77" s="8">
        <v>29.45</v>
      </c>
      <c r="T77" s="8">
        <v>34.36</v>
      </c>
      <c r="U77" s="8">
        <v>39.270000000000003</v>
      </c>
      <c r="V77" s="8">
        <v>44.18</v>
      </c>
      <c r="W77" s="8">
        <v>49.09</v>
      </c>
      <c r="X77" s="8">
        <v>58.9</v>
      </c>
      <c r="AC77" s="2">
        <f>(AC55/AC74)^1.5+(AB55/AC75)^1.5</f>
        <v>0.46079870073725843</v>
      </c>
      <c r="AD77" s="2" t="s">
        <v>115</v>
      </c>
      <c r="AE77" s="2">
        <v>1</v>
      </c>
      <c r="AI77" s="2">
        <f>(AG55/AI74)^1.5+(AF55/AI75)^1.5</f>
        <v>0.79287365167881152</v>
      </c>
      <c r="AJ77" s="2" t="s">
        <v>115</v>
      </c>
      <c r="AK77" s="2">
        <v>1</v>
      </c>
    </row>
    <row r="78" spans="12:68" x14ac:dyDescent="0.2">
      <c r="L78" s="7">
        <v>26</v>
      </c>
      <c r="M78" s="8">
        <v>4.1680000000000001</v>
      </c>
      <c r="N78" s="8">
        <v>5.31</v>
      </c>
      <c r="O78" s="8">
        <v>10.62</v>
      </c>
      <c r="P78" s="8">
        <v>15.93</v>
      </c>
      <c r="Q78" s="8">
        <v>21.24</v>
      </c>
      <c r="R78" s="8">
        <v>26.55</v>
      </c>
      <c r="S78" s="8">
        <v>31.86</v>
      </c>
      <c r="T78" s="8">
        <v>37.17</v>
      </c>
      <c r="U78" s="8">
        <v>42.47</v>
      </c>
      <c r="V78" s="8">
        <v>47.78</v>
      </c>
      <c r="W78" s="8">
        <v>53.09</v>
      </c>
      <c r="X78" s="8">
        <v>63.71</v>
      </c>
    </row>
    <row r="79" spans="12:68" x14ac:dyDescent="0.2">
      <c r="L79" s="7">
        <v>28</v>
      </c>
      <c r="M79" s="8">
        <v>4.8339999999999996</v>
      </c>
      <c r="N79" s="8">
        <v>6.16</v>
      </c>
      <c r="O79" s="8">
        <v>12.32</v>
      </c>
      <c r="P79" s="8">
        <v>18.47</v>
      </c>
      <c r="Q79" s="8">
        <v>24.63</v>
      </c>
      <c r="R79" s="8">
        <v>30.79</v>
      </c>
      <c r="S79" s="8">
        <v>36.950000000000003</v>
      </c>
      <c r="T79" s="8">
        <v>43.1</v>
      </c>
      <c r="U79" s="8">
        <v>49.26</v>
      </c>
      <c r="V79" s="8">
        <v>55.42</v>
      </c>
      <c r="W79" s="8">
        <v>61.58</v>
      </c>
      <c r="X79" s="8">
        <v>73.89</v>
      </c>
      <c r="AE79" s="2" t="s">
        <v>117</v>
      </c>
    </row>
    <row r="80" spans="12:68" x14ac:dyDescent="0.2">
      <c r="L80" s="7">
        <v>30</v>
      </c>
      <c r="M80" s="8">
        <v>5.5490000000000004</v>
      </c>
      <c r="N80" s="8">
        <v>7.07</v>
      </c>
      <c r="O80" s="8">
        <v>14.14</v>
      </c>
      <c r="P80" s="8">
        <v>21.21</v>
      </c>
      <c r="Q80" s="8">
        <v>28.27</v>
      </c>
      <c r="R80" s="8">
        <v>35.340000000000003</v>
      </c>
      <c r="S80" s="8">
        <v>42.41</v>
      </c>
      <c r="T80" s="8">
        <v>49.48</v>
      </c>
      <c r="U80" s="8">
        <v>56.55</v>
      </c>
      <c r="V80" s="8">
        <v>63.62</v>
      </c>
      <c r="W80" s="8">
        <v>70.69</v>
      </c>
      <c r="X80" s="8">
        <v>84.82</v>
      </c>
      <c r="AE80" s="72"/>
    </row>
    <row r="81" spans="12:69" x14ac:dyDescent="0.2">
      <c r="L81" s="7">
        <v>32</v>
      </c>
      <c r="M81" s="8">
        <v>6.3129999999999997</v>
      </c>
      <c r="N81" s="8">
        <v>8.0399999999999991</v>
      </c>
      <c r="O81" s="8">
        <v>16.079999999999998</v>
      </c>
      <c r="P81" s="8">
        <v>21.13</v>
      </c>
      <c r="Q81" s="8">
        <v>32.17</v>
      </c>
      <c r="R81" s="8">
        <v>40.21</v>
      </c>
      <c r="S81" s="8">
        <v>48.25</v>
      </c>
      <c r="T81" s="8">
        <v>56.3</v>
      </c>
      <c r="U81" s="8">
        <v>64.34</v>
      </c>
      <c r="V81" s="8">
        <v>72.38</v>
      </c>
      <c r="W81" s="8">
        <v>80.42</v>
      </c>
      <c r="X81" s="8">
        <v>96.51</v>
      </c>
      <c r="AA81" s="2">
        <v>2</v>
      </c>
      <c r="AD81" s="2" t="s">
        <v>112</v>
      </c>
      <c r="AJ81" s="2" t="s">
        <v>116</v>
      </c>
    </row>
    <row r="82" spans="12:69" x14ac:dyDescent="0.2">
      <c r="AC82" s="2" t="s">
        <v>113</v>
      </c>
      <c r="AE82" s="2" t="s">
        <v>118</v>
      </c>
      <c r="AF82" s="6">
        <f>Q74</f>
        <v>12.57</v>
      </c>
      <c r="AG82" s="2" t="s">
        <v>41</v>
      </c>
      <c r="AI82" s="2" t="s">
        <v>29</v>
      </c>
      <c r="AJ82" s="2" t="s">
        <v>121</v>
      </c>
      <c r="AK82" s="2" t="s">
        <v>123</v>
      </c>
      <c r="AL82" s="6">
        <f>R71+O74</f>
        <v>13.98</v>
      </c>
      <c r="AM82" s="2" t="s">
        <v>41</v>
      </c>
    </row>
    <row r="83" spans="12:69" x14ac:dyDescent="0.2">
      <c r="AC83" s="2" t="s">
        <v>114</v>
      </c>
      <c r="AE83" s="2" t="s">
        <v>122</v>
      </c>
      <c r="AF83" s="6">
        <f>R71</f>
        <v>7.7</v>
      </c>
      <c r="AG83" s="2" t="s">
        <v>41</v>
      </c>
      <c r="AI83" s="2" t="s">
        <v>114</v>
      </c>
      <c r="AK83" s="2" t="s">
        <v>86</v>
      </c>
      <c r="AL83" s="6">
        <f>O74</f>
        <v>6.28</v>
      </c>
      <c r="AM83" s="2" t="s">
        <v>41</v>
      </c>
    </row>
    <row r="85" spans="12:69" x14ac:dyDescent="0.2">
      <c r="AB85" s="2" t="s">
        <v>107</v>
      </c>
      <c r="AC85" s="2">
        <f>2*($AF$82+$AF$83)*391.3*10^(-1)</f>
        <v>1586.3302000000001</v>
      </c>
      <c r="AD85" s="2" t="s">
        <v>78</v>
      </c>
      <c r="AH85" s="2" t="s">
        <v>107</v>
      </c>
      <c r="AI85" s="2">
        <f>2*($AL$82+$AL$83)*391.3*10^(-1)</f>
        <v>1585.5476000000003</v>
      </c>
      <c r="AJ85" s="2" t="s">
        <v>78</v>
      </c>
    </row>
    <row r="86" spans="12:69" x14ac:dyDescent="0.2">
      <c r="Q86" s="6"/>
      <c r="AB86" s="2" t="s">
        <v>108</v>
      </c>
      <c r="AC86" s="2">
        <f>($AF$83+(0.4*$AF$83))*(70-(2*4))*391.3*10^(-3)</f>
        <v>261.52926800000006</v>
      </c>
      <c r="AD86" s="2" t="s">
        <v>80</v>
      </c>
      <c r="AH86" s="2" t="s">
        <v>108</v>
      </c>
      <c r="AI86" s="2">
        <f>($AL$82+0.4*$AL$83)*(30-2*4)*391.3*10^(-3)</f>
        <v>141.97303120000001</v>
      </c>
      <c r="AJ86" s="2" t="s">
        <v>80</v>
      </c>
    </row>
    <row r="87" spans="12:69" x14ac:dyDescent="0.2">
      <c r="AB87" s="2" t="s">
        <v>109</v>
      </c>
      <c r="AC87" s="2">
        <f>1+(1/(1+(2*AC85/$AB$58)))</f>
        <v>1.4839826891084653</v>
      </c>
      <c r="AH87" s="2" t="s">
        <v>109</v>
      </c>
      <c r="AI87" s="2">
        <f>1+(1/(1+(2*AI85/$AB$58)))</f>
        <v>1.4841059288912049</v>
      </c>
    </row>
    <row r="88" spans="12:69" x14ac:dyDescent="0.2">
      <c r="AB88" s="2" t="s">
        <v>110</v>
      </c>
      <c r="AC88" s="2">
        <f>($AB$59+AC86)*(1-ABS(((0.48*$AB$58+AE53)/(0.48*$AB$58+AC85)))^AC87)</f>
        <v>296.35653708551814</v>
      </c>
      <c r="AH88" s="2" t="s">
        <v>110</v>
      </c>
      <c r="AI88" s="2">
        <f>($AB$59+AI86)*(1-(ABS(((0.48*$AB$58+AH53)/(0.48*$AB$58+AI86)))^AI87))</f>
        <v>98.065242284808917</v>
      </c>
    </row>
    <row r="89" spans="12:69" x14ac:dyDescent="0.2">
      <c r="AB89" s="2" t="s">
        <v>111</v>
      </c>
      <c r="AC89" s="2">
        <f>($AB$60+AC86)*(1-ABS(((0.48*$AB$58+AE53)/(0.48*$AB$58+AC85)))^AC87)</f>
        <v>411.17861236132376</v>
      </c>
      <c r="AH89" s="2" t="s">
        <v>111</v>
      </c>
      <c r="AI89" s="2">
        <f>($AB$60+AI86)*(1-(ABS((0.48*$AB$58+AH53)/(0.48*$AB$58+AI85))^AI87))</f>
        <v>301.62929281503949</v>
      </c>
    </row>
    <row r="91" spans="12:69" x14ac:dyDescent="0.2">
      <c r="AC91" s="2">
        <f>(AC53/AC88)^1.5+(AB53/AC89)^1.5</f>
        <v>0.75129728301997212</v>
      </c>
      <c r="AD91" s="2" t="s">
        <v>115</v>
      </c>
      <c r="AE91" s="2">
        <v>1</v>
      </c>
      <c r="AI91" s="2">
        <f>(AG53/AI88)^1.5+(AF53/AI89)^1.5</f>
        <v>1.0664570114347927</v>
      </c>
      <c r="AJ91" s="2" t="s">
        <v>115</v>
      </c>
      <c r="AK91" s="2">
        <v>1</v>
      </c>
    </row>
    <row r="93" spans="12:69" ht="12" x14ac:dyDescent="0.2">
      <c r="AC93" s="39"/>
      <c r="AD93" s="39"/>
      <c r="AE93" s="74"/>
      <c r="AF93" s="74" t="s">
        <v>128</v>
      </c>
      <c r="AG93" s="74"/>
      <c r="AH93" s="39"/>
      <c r="AI93" s="39"/>
      <c r="AJ93" s="39"/>
      <c r="AK93" s="39"/>
      <c r="AL93" s="39"/>
    </row>
    <row r="94" spans="12:69" ht="12" x14ac:dyDescent="0.2">
      <c r="AC94" s="43"/>
      <c r="AD94" s="44" t="s">
        <v>129</v>
      </c>
      <c r="AE94" s="44"/>
      <c r="AF94" s="44"/>
      <c r="AG94" s="75"/>
      <c r="AH94" s="43"/>
      <c r="AI94" s="44" t="s">
        <v>130</v>
      </c>
      <c r="AJ94" s="44"/>
      <c r="AK94" s="44"/>
      <c r="AL94" s="75"/>
    </row>
    <row r="95" spans="12:69" x14ac:dyDescent="0.2">
      <c r="AC95" s="7" t="str">
        <f>AB47</f>
        <v>My</v>
      </c>
      <c r="AD95" s="7" t="str">
        <f>AC47</f>
        <v>Mx</v>
      </c>
      <c r="AE95" s="7" t="s">
        <v>125</v>
      </c>
      <c r="AF95" s="7" t="s">
        <v>126</v>
      </c>
      <c r="AG95" s="7" t="s">
        <v>126</v>
      </c>
      <c r="AH95" s="7" t="str">
        <f>AF47</f>
        <v>My</v>
      </c>
      <c r="AI95" s="7" t="str">
        <f>AG47</f>
        <v>Mx</v>
      </c>
      <c r="AJ95" s="7" t="s">
        <v>125</v>
      </c>
      <c r="AK95" s="7" t="s">
        <v>126</v>
      </c>
      <c r="AL95" s="7" t="s">
        <v>126</v>
      </c>
      <c r="BH95" s="2" t="s">
        <v>95</v>
      </c>
    </row>
    <row r="96" spans="12:69" ht="12" x14ac:dyDescent="0.2">
      <c r="AB96" s="38" t="s">
        <v>70</v>
      </c>
      <c r="AC96" s="7" t="str">
        <f t="shared" ref="AC96:AD96" si="3">AB48</f>
        <v>[KNm]</v>
      </c>
      <c r="AD96" s="7" t="str">
        <f t="shared" si="3"/>
        <v>[KNm]</v>
      </c>
      <c r="AE96" s="7"/>
      <c r="AF96" s="7" t="s">
        <v>127</v>
      </c>
      <c r="AG96" s="7" t="s">
        <v>31</v>
      </c>
      <c r="AH96" s="7" t="str">
        <f t="shared" ref="AH96:AI96" si="4">AF48</f>
        <v>[KNm]</v>
      </c>
      <c r="AI96" s="7" t="str">
        <f t="shared" si="4"/>
        <v>[KNm]</v>
      </c>
      <c r="AJ96" s="7"/>
      <c r="AK96" s="7" t="s">
        <v>127</v>
      </c>
      <c r="AL96" s="7" t="s">
        <v>31</v>
      </c>
      <c r="BH96" s="2" t="s">
        <v>93</v>
      </c>
      <c r="BI96" s="2" t="s">
        <v>89</v>
      </c>
      <c r="BJ96" s="2" t="s">
        <v>100</v>
      </c>
      <c r="BO96" s="2" t="s">
        <v>94</v>
      </c>
      <c r="BP96" s="2" t="s">
        <v>86</v>
      </c>
      <c r="BQ96" s="2" t="s">
        <v>100</v>
      </c>
    </row>
    <row r="97" spans="28:38" ht="12" x14ac:dyDescent="0.2">
      <c r="AB97" s="38">
        <v>6</v>
      </c>
      <c r="AC97" s="8">
        <f t="shared" ref="AC97:AD97" si="5">AB49</f>
        <v>110.65612219746828</v>
      </c>
      <c r="AD97" s="8">
        <f t="shared" si="5"/>
        <v>14.831607026632257</v>
      </c>
      <c r="AE97" s="8">
        <v>2.6</v>
      </c>
      <c r="AF97" s="8">
        <f>(AC97)/AE97</f>
        <v>42.560046999026262</v>
      </c>
      <c r="AG97" s="8">
        <f>(AD97)/AE97</f>
        <v>5.7044642410124062</v>
      </c>
      <c r="AH97" s="8">
        <f t="shared" ref="AH97:AI97" si="6">AF49</f>
        <v>33.196836659240482</v>
      </c>
      <c r="AI97" s="8">
        <f t="shared" si="6"/>
        <v>49.438690088774194</v>
      </c>
      <c r="AJ97" s="8">
        <v>2.6</v>
      </c>
      <c r="AK97" s="8">
        <f>(AH97)/AJ97</f>
        <v>12.768014099707877</v>
      </c>
      <c r="AL97" s="8">
        <f>(AI97)/AJ97</f>
        <v>19.014880803374691</v>
      </c>
    </row>
    <row r="98" spans="28:38" ht="12" x14ac:dyDescent="0.2">
      <c r="AB98" s="38">
        <v>5</v>
      </c>
      <c r="AC98" s="8">
        <f t="shared" ref="AC98:AD98" si="7">AB50</f>
        <v>199.09726050079252</v>
      </c>
      <c r="AD98" s="8">
        <f t="shared" si="7"/>
        <v>26.685666090460089</v>
      </c>
      <c r="AE98" s="8">
        <v>2.6</v>
      </c>
      <c r="AF98" s="8">
        <f>(AC97+AC98)/AE98</f>
        <v>119.13591642240799</v>
      </c>
      <c r="AG98" s="8">
        <f>(AD97+AD98)/AE98</f>
        <v>15.96818196811244</v>
      </c>
      <c r="AH98" s="8">
        <f t="shared" ref="AH98:AI98" si="8">AF50</f>
        <v>59.72917815023775</v>
      </c>
      <c r="AI98" s="8">
        <f t="shared" si="8"/>
        <v>88.952220301533629</v>
      </c>
      <c r="AJ98" s="8">
        <v>2.6</v>
      </c>
      <c r="AK98" s="8">
        <f>(AH97+AH98)/AJ98</f>
        <v>35.740774926722395</v>
      </c>
      <c r="AL98" s="8">
        <f>(AI97+AI98)/AJ98</f>
        <v>53.227273227041472</v>
      </c>
    </row>
    <row r="99" spans="28:38" ht="12" x14ac:dyDescent="0.2">
      <c r="AB99" s="38">
        <v>4</v>
      </c>
      <c r="AC99" s="8">
        <f t="shared" ref="AC99:AD99" si="9">AB51</f>
        <v>290.74364992005457</v>
      </c>
      <c r="AD99" s="8">
        <f t="shared" si="9"/>
        <v>29.503199729815996</v>
      </c>
      <c r="AE99" s="8">
        <v>2.6</v>
      </c>
      <c r="AF99" s="8">
        <f t="shared" ref="AF99:AF102" si="10">(AC98+AC99)/AE99</f>
        <v>188.40035016186425</v>
      </c>
      <c r="AG99" s="8">
        <f t="shared" ref="AG99:AG102" si="11">(AD98+AD99)/AE99</f>
        <v>21.611102238567724</v>
      </c>
      <c r="AH99" s="8">
        <f t="shared" ref="AH99:AI99" si="12">AF51</f>
        <v>87.22309497601637</v>
      </c>
      <c r="AI99" s="8">
        <f t="shared" si="12"/>
        <v>98.343999099386664</v>
      </c>
      <c r="AJ99" s="8">
        <v>2.6</v>
      </c>
      <c r="AK99" s="8">
        <f t="shared" ref="AK99:AK102" si="13">(AH98+AH99)/AJ99</f>
        <v>56.520105048559273</v>
      </c>
      <c r="AL99" s="8">
        <f t="shared" ref="AL99:AL102" si="14">(AI98+AI99)/AJ99</f>
        <v>72.037007461892415</v>
      </c>
    </row>
    <row r="100" spans="28:38" ht="12" x14ac:dyDescent="0.2">
      <c r="AB100" s="38">
        <v>3</v>
      </c>
      <c r="AC100" s="8">
        <f t="shared" ref="AC100:AD100" si="15">AB52</f>
        <v>298.07371417941698</v>
      </c>
      <c r="AD100" s="8">
        <f t="shared" si="15"/>
        <v>27.920165031136175</v>
      </c>
      <c r="AE100" s="8">
        <v>2.6</v>
      </c>
      <c r="AF100" s="8">
        <f t="shared" si="10"/>
        <v>226.4682169613352</v>
      </c>
      <c r="AG100" s="8">
        <f t="shared" si="11"/>
        <v>22.085909523443142</v>
      </c>
      <c r="AH100" s="8">
        <f t="shared" ref="AH100:AI100" si="16">AF52</f>
        <v>89.422114253825086</v>
      </c>
      <c r="AI100" s="8">
        <f t="shared" si="16"/>
        <v>93.067216770453925</v>
      </c>
      <c r="AJ100" s="8">
        <v>2.6</v>
      </c>
      <c r="AK100" s="8">
        <f t="shared" si="13"/>
        <v>67.940465088400558</v>
      </c>
      <c r="AL100" s="8">
        <f t="shared" si="14"/>
        <v>73.619698411477145</v>
      </c>
    </row>
    <row r="101" spans="28:38" ht="12" x14ac:dyDescent="0.2">
      <c r="AB101" s="38">
        <v>2</v>
      </c>
      <c r="AC101" s="8">
        <f t="shared" ref="AC101:AD101" si="17">AB53</f>
        <v>331.48799826798091</v>
      </c>
      <c r="AD101" s="8">
        <f t="shared" si="17"/>
        <v>26.957812768399588</v>
      </c>
      <c r="AE101" s="8">
        <v>2.6</v>
      </c>
      <c r="AF101" s="8">
        <f t="shared" si="10"/>
        <v>242.1391201720761</v>
      </c>
      <c r="AG101" s="8">
        <f t="shared" si="11"/>
        <v>21.106914538282986</v>
      </c>
      <c r="AH101" s="8">
        <f t="shared" ref="AH101:AI101" si="18">AF53</f>
        <v>99.446399480394277</v>
      </c>
      <c r="AI101" s="8">
        <f t="shared" si="18"/>
        <v>89.859375894665291</v>
      </c>
      <c r="AJ101" s="8">
        <v>2.6</v>
      </c>
      <c r="AK101" s="8">
        <f t="shared" si="13"/>
        <v>72.641736051622829</v>
      </c>
      <c r="AL101" s="8">
        <f t="shared" si="14"/>
        <v>70.356381794276615</v>
      </c>
    </row>
    <row r="102" spans="28:38" ht="12" x14ac:dyDescent="0.2">
      <c r="AB102" s="38" t="s">
        <v>73</v>
      </c>
      <c r="AC102" s="8">
        <f t="shared" ref="AC102:AD102" si="19">AB54</f>
        <v>301.07485575541853</v>
      </c>
      <c r="AD102" s="8">
        <f t="shared" si="19"/>
        <v>26.259469699406473</v>
      </c>
      <c r="AE102" s="8">
        <v>3.1</v>
      </c>
      <c r="AF102" s="8">
        <f t="shared" si="10"/>
        <v>204.05253355593533</v>
      </c>
      <c r="AG102" s="8">
        <f t="shared" si="11"/>
        <v>17.166865312195501</v>
      </c>
      <c r="AH102" s="8">
        <f t="shared" ref="AH102:AI102" si="20">AF54</f>
        <v>90.32245672662556</v>
      </c>
      <c r="AI102" s="8">
        <f t="shared" si="20"/>
        <v>87.531565664688245</v>
      </c>
      <c r="AJ102" s="8">
        <v>3.1</v>
      </c>
      <c r="AK102" s="8">
        <f t="shared" si="13"/>
        <v>61.215760066780589</v>
      </c>
      <c r="AL102" s="8">
        <f t="shared" si="14"/>
        <v>57.222884373985011</v>
      </c>
    </row>
    <row r="103" spans="28:38" ht="12" x14ac:dyDescent="0.2">
      <c r="AB103" s="38" t="s">
        <v>74</v>
      </c>
      <c r="AC103" s="8">
        <f t="shared" ref="AC103:AD103" si="21">AB55</f>
        <v>300.89799999999997</v>
      </c>
      <c r="AD103" s="8">
        <f t="shared" si="21"/>
        <v>27.256299999999996</v>
      </c>
      <c r="AE103" s="8"/>
      <c r="AF103" s="8"/>
      <c r="AG103" s="8"/>
      <c r="AH103" s="8">
        <f t="shared" ref="AH103:AI103" si="22">AF55</f>
        <v>114.00739999999999</v>
      </c>
      <c r="AI103" s="8">
        <f t="shared" si="22"/>
        <v>72.101799999999997</v>
      </c>
      <c r="AJ103" s="8"/>
      <c r="AK103" s="8"/>
      <c r="AL103" s="8"/>
    </row>
    <row r="106" spans="28:38" x14ac:dyDescent="0.2">
      <c r="AE106" s="2" t="str">
        <f>'[1]trave 2-10'!Z281</f>
        <v>zona critica 70 cm</v>
      </c>
    </row>
    <row r="107" spans="28:38" x14ac:dyDescent="0.2">
      <c r="AD107" s="2" t="str">
        <f>'[1]trave 2-10'!Y282</f>
        <v xml:space="preserve">sezione 30 x 70 </v>
      </c>
      <c r="AH107" s="2" t="str">
        <f>'[1]trave 2-10'!AC282</f>
        <v xml:space="preserve">sezione 70 x30 </v>
      </c>
    </row>
    <row r="108" spans="28:38" x14ac:dyDescent="0.2">
      <c r="AC108" s="2" t="str">
        <f>'[1]trave 2-10'!X283</f>
        <v>staffe</v>
      </c>
      <c r="AD108" s="2">
        <f>'[1]trave 2-10'!Y283</f>
        <v>0</v>
      </c>
      <c r="AE108" s="2" t="str">
        <f>'[1]trave 2-10'!Z283</f>
        <v>cot teta</v>
      </c>
      <c r="AF108" s="2" t="str">
        <f>'[1]trave 2-10'!AA283</f>
        <v>VRd[KN]</v>
      </c>
      <c r="AG108" s="2" t="str">
        <f>'[1]trave 2-10'!AB283</f>
        <v>staffe</v>
      </c>
      <c r="AH108" s="2">
        <f>'[1]trave 2-10'!AC283</f>
        <v>0</v>
      </c>
      <c r="AI108" s="2" t="str">
        <f>'[1]trave 2-10'!AD283</f>
        <v>cot teta</v>
      </c>
      <c r="AJ108" s="2" t="str">
        <f>'[1]trave 2-10'!AE283</f>
        <v>VRd[KN]</v>
      </c>
    </row>
    <row r="109" spans="28:38" x14ac:dyDescent="0.2">
      <c r="AC109" s="2" t="str">
        <f>'[1]trave 2-10'!X284</f>
        <v>fi 8 /</v>
      </c>
      <c r="AD109" s="2">
        <f>'[1]trave 2-10'!Y284</f>
        <v>8.4</v>
      </c>
      <c r="AE109" s="2">
        <f>'[1]trave 2-10'!Z284</f>
        <v>1.8875371219201567</v>
      </c>
      <c r="AF109" s="2">
        <f>'[1]trave 2-10'!AA284</f>
        <v>522.29095932091695</v>
      </c>
      <c r="AG109" s="2" t="str">
        <f>'[1]trave 2-10'!AB284</f>
        <v>fi 8 /</v>
      </c>
      <c r="AH109" s="2" t="str">
        <f>'[1]trave 2-10'!AC284</f>
        <v>8,4 br</v>
      </c>
      <c r="AI109" s="2">
        <f>'[1]trave 2-10'!AD284</f>
        <v>2.0792440473865539</v>
      </c>
      <c r="AJ109" s="2">
        <f>'[1]trave 2-10'!AE284</f>
        <v>453.29599477074265</v>
      </c>
    </row>
    <row r="110" spans="28:38" x14ac:dyDescent="0.2">
      <c r="AC110" s="2" t="str">
        <f>'[1]trave 2-10'!X285</f>
        <v>fi 8 /</v>
      </c>
      <c r="AD110" s="2">
        <f>'[1]trave 2-10'!Y285</f>
        <v>10</v>
      </c>
      <c r="AE110" s="2">
        <f>'[1]trave 2-10'!Z285</f>
        <v>2.1052063271846753</v>
      </c>
      <c r="AF110" s="2">
        <f>'[1]trave 2-10'!AA285</f>
        <v>489.31773808145391</v>
      </c>
      <c r="AG110" s="2" t="str">
        <f>'[1]trave 2-10'!AB285</f>
        <v>fi 8 /</v>
      </c>
      <c r="AH110" s="2" t="str">
        <f>'[1]trave 2-10'!AC285</f>
        <v>10 br</v>
      </c>
      <c r="AI110" s="2">
        <f>'[1]trave 2-10'!AD285</f>
        <v>2.3102400876781024</v>
      </c>
      <c r="AJ110" s="2">
        <f>'[1]trave 2-10'!AE285</f>
        <v>423.07057087235063</v>
      </c>
    </row>
    <row r="111" spans="28:38" x14ac:dyDescent="0.2">
      <c r="AC111" s="2" t="str">
        <f>'[1]trave 2-10'!X286</f>
        <v>fi 8 /</v>
      </c>
      <c r="AD111" s="2">
        <f>'[1]trave 2-10'!Y286</f>
        <v>15</v>
      </c>
      <c r="AE111" s="2">
        <f>'[1]trave 2-10'!Z286</f>
        <v>2.5</v>
      </c>
      <c r="AF111" s="2">
        <f>'[1]trave 2-10'!AA286</f>
        <v>387.38700000000006</v>
      </c>
      <c r="AG111" s="2" t="str">
        <f>'[1]trave 2-10'!AB286</f>
        <v>fi 8 /</v>
      </c>
      <c r="AH111" s="2" t="str">
        <f>'[1]trave 2-10'!AC286</f>
        <v>15br</v>
      </c>
      <c r="AI111" s="2">
        <f>'[1]trave 2-10'!AD286</f>
        <v>2.5</v>
      </c>
      <c r="AJ111" s="2">
        <f>'[1]trave 2-10'!AE286</f>
        <v>305.21400000000006</v>
      </c>
    </row>
    <row r="122" spans="60:69" x14ac:dyDescent="0.2">
      <c r="BH122" s="2" t="s">
        <v>96</v>
      </c>
    </row>
    <row r="123" spans="60:69" x14ac:dyDescent="0.2">
      <c r="BH123" s="2" t="s">
        <v>93</v>
      </c>
      <c r="BI123" s="2" t="s">
        <v>89</v>
      </c>
      <c r="BJ123" s="2" t="s">
        <v>100</v>
      </c>
      <c r="BO123" s="2" t="s">
        <v>94</v>
      </c>
      <c r="BP123" s="2" t="s">
        <v>86</v>
      </c>
      <c r="BQ123" s="2" t="s">
        <v>100</v>
      </c>
    </row>
    <row r="150" spans="60:69" x14ac:dyDescent="0.2">
      <c r="BH150" s="2" t="s">
        <v>97</v>
      </c>
    </row>
    <row r="151" spans="60:69" x14ac:dyDescent="0.2">
      <c r="BH151" s="2" t="s">
        <v>93</v>
      </c>
      <c r="BI151" s="2" t="s">
        <v>89</v>
      </c>
      <c r="BJ151" s="2" t="s">
        <v>100</v>
      </c>
      <c r="BO151" s="2" t="s">
        <v>94</v>
      </c>
      <c r="BP151" s="2" t="s">
        <v>86</v>
      </c>
      <c r="BQ151" s="2" t="s">
        <v>100</v>
      </c>
    </row>
    <row r="178" spans="60:69" x14ac:dyDescent="0.2">
      <c r="BH178" s="2" t="s">
        <v>98</v>
      </c>
    </row>
    <row r="179" spans="60:69" x14ac:dyDescent="0.2">
      <c r="BH179" s="2" t="s">
        <v>93</v>
      </c>
      <c r="BI179" s="2" t="s">
        <v>86</v>
      </c>
      <c r="BJ179" s="2" t="s">
        <v>100</v>
      </c>
      <c r="BO179" s="2" t="s">
        <v>94</v>
      </c>
      <c r="BP179" s="2" t="s">
        <v>89</v>
      </c>
      <c r="BQ179" s="2" t="s">
        <v>100</v>
      </c>
    </row>
    <row r="206" spans="60:69" x14ac:dyDescent="0.2">
      <c r="BH206" s="2" t="s">
        <v>99</v>
      </c>
    </row>
    <row r="207" spans="60:69" x14ac:dyDescent="0.2">
      <c r="BH207" s="2" t="s">
        <v>93</v>
      </c>
      <c r="BI207" s="2" t="s">
        <v>88</v>
      </c>
      <c r="BJ207" s="2" t="s">
        <v>100</v>
      </c>
      <c r="BO207" s="2" t="s">
        <v>94</v>
      </c>
      <c r="BP207" s="2" t="s">
        <v>88</v>
      </c>
      <c r="BQ207" s="2" t="s">
        <v>100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16"/>
  <sheetViews>
    <sheetView topLeftCell="X1" zoomScale="80" zoomScaleNormal="80" workbookViewId="0">
      <selection activeCell="O31" sqref="O31"/>
    </sheetView>
  </sheetViews>
  <sheetFormatPr defaultRowHeight="11.25" x14ac:dyDescent="0.2"/>
  <cols>
    <col min="1" max="16" width="9.140625" style="11"/>
    <col min="17" max="17" width="9.140625" style="23"/>
    <col min="18" max="34" width="9.140625" style="11"/>
    <col min="35" max="35" width="9.140625" style="23"/>
    <col min="36" max="52" width="9.140625" style="11"/>
    <col min="53" max="53" width="9.140625" style="23"/>
    <col min="54" max="16384" width="9.140625" style="11"/>
  </cols>
  <sheetData>
    <row r="1" spans="1:72" x14ac:dyDescent="0.2">
      <c r="A1" s="11" t="s">
        <v>19</v>
      </c>
      <c r="C1" s="11">
        <v>1</v>
      </c>
      <c r="K1" s="2"/>
      <c r="L1" s="19">
        <v>15</v>
      </c>
      <c r="M1" s="20">
        <v>19</v>
      </c>
      <c r="N1" s="2">
        <v>19</v>
      </c>
      <c r="O1" s="3">
        <v>23</v>
      </c>
      <c r="P1" s="2">
        <v>23</v>
      </c>
      <c r="Q1" s="3">
        <v>27</v>
      </c>
      <c r="S1" s="11" t="s">
        <v>19</v>
      </c>
      <c r="U1" s="11">
        <v>1</v>
      </c>
      <c r="AD1" s="11">
        <v>15</v>
      </c>
      <c r="AE1" s="21">
        <v>19</v>
      </c>
      <c r="AF1" s="21">
        <v>19</v>
      </c>
      <c r="AG1" s="22">
        <v>23</v>
      </c>
      <c r="AH1" s="11">
        <v>23</v>
      </c>
      <c r="AI1" s="23">
        <v>27</v>
      </c>
      <c r="AK1" s="11" t="s">
        <v>19</v>
      </c>
      <c r="AM1" s="11">
        <v>1</v>
      </c>
      <c r="AV1" s="11">
        <v>15</v>
      </c>
      <c r="AW1" s="11">
        <v>19</v>
      </c>
      <c r="AX1" s="11">
        <v>19</v>
      </c>
      <c r="AY1" s="21">
        <v>23</v>
      </c>
      <c r="AZ1" s="21">
        <v>23</v>
      </c>
      <c r="BA1" s="24">
        <v>27</v>
      </c>
      <c r="BD1" s="11" t="s">
        <v>19</v>
      </c>
      <c r="BF1" s="11">
        <v>1</v>
      </c>
      <c r="BO1" s="11">
        <v>15</v>
      </c>
      <c r="BP1" s="11">
        <v>19</v>
      </c>
      <c r="BQ1" s="11">
        <v>19</v>
      </c>
      <c r="BR1" s="11">
        <v>23</v>
      </c>
      <c r="BS1" s="11">
        <v>23</v>
      </c>
      <c r="BT1" s="21">
        <v>27</v>
      </c>
    </row>
    <row r="2" spans="1:72" x14ac:dyDescent="0.2">
      <c r="J2" s="11" t="s">
        <v>40</v>
      </c>
      <c r="L2" s="5" t="s">
        <v>14</v>
      </c>
      <c r="M2" s="5" t="s">
        <v>14</v>
      </c>
      <c r="N2" s="5" t="s">
        <v>14</v>
      </c>
      <c r="O2" s="5" t="s">
        <v>13</v>
      </c>
      <c r="P2" s="5" t="s">
        <v>13</v>
      </c>
      <c r="Q2" s="17" t="s">
        <v>14</v>
      </c>
      <c r="AB2" s="11" t="s">
        <v>40</v>
      </c>
      <c r="AD2" s="11" t="s">
        <v>14</v>
      </c>
      <c r="AE2" s="5" t="s">
        <v>14</v>
      </c>
      <c r="AF2" s="5" t="s">
        <v>14</v>
      </c>
      <c r="AG2" s="22" t="s">
        <v>13</v>
      </c>
      <c r="AH2" s="11" t="s">
        <v>13</v>
      </c>
      <c r="AI2" s="23" t="s">
        <v>14</v>
      </c>
      <c r="AT2" s="11" t="s">
        <v>40</v>
      </c>
      <c r="AV2" s="11" t="s">
        <v>14</v>
      </c>
      <c r="AW2" s="5" t="s">
        <v>14</v>
      </c>
      <c r="AX2" s="5" t="s">
        <v>14</v>
      </c>
      <c r="AY2" s="21" t="s">
        <v>13</v>
      </c>
      <c r="AZ2" s="21" t="s">
        <v>13</v>
      </c>
      <c r="BA2" s="24" t="s">
        <v>14</v>
      </c>
      <c r="BM2" s="11" t="s">
        <v>40</v>
      </c>
      <c r="BO2" s="11" t="s">
        <v>14</v>
      </c>
      <c r="BP2" s="5" t="s">
        <v>14</v>
      </c>
      <c r="BQ2" s="5" t="s">
        <v>14</v>
      </c>
      <c r="BR2" s="11" t="s">
        <v>13</v>
      </c>
      <c r="BS2" s="11" t="s">
        <v>13</v>
      </c>
      <c r="BT2" s="21" t="s">
        <v>14</v>
      </c>
    </row>
    <row r="3" spans="1:72" x14ac:dyDescent="0.2">
      <c r="A3" s="11" t="s">
        <v>20</v>
      </c>
      <c r="B3" s="11">
        <v>30</v>
      </c>
      <c r="C3" s="11" t="s">
        <v>21</v>
      </c>
      <c r="E3" s="11" t="s">
        <v>22</v>
      </c>
      <c r="F3" s="11">
        <v>391.3</v>
      </c>
      <c r="G3" s="11" t="s">
        <v>23</v>
      </c>
      <c r="I3" s="11" t="s">
        <v>41</v>
      </c>
      <c r="J3" s="11" t="s">
        <v>4</v>
      </c>
      <c r="L3" s="5" t="s">
        <v>14</v>
      </c>
      <c r="M3" s="5" t="s">
        <v>15</v>
      </c>
      <c r="N3" s="5" t="s">
        <v>15</v>
      </c>
      <c r="O3" s="5" t="s">
        <v>15</v>
      </c>
      <c r="P3" s="5" t="s">
        <v>15</v>
      </c>
      <c r="Q3" s="17" t="s">
        <v>13</v>
      </c>
      <c r="S3" s="11" t="s">
        <v>20</v>
      </c>
      <c r="T3" s="11">
        <v>30</v>
      </c>
      <c r="U3" s="11" t="s">
        <v>21</v>
      </c>
      <c r="W3" s="11" t="s">
        <v>22</v>
      </c>
      <c r="X3" s="11">
        <v>391.3</v>
      </c>
      <c r="Y3" s="11" t="s">
        <v>23</v>
      </c>
      <c r="AA3" s="11" t="s">
        <v>41</v>
      </c>
      <c r="AB3" s="11" t="s">
        <v>4</v>
      </c>
      <c r="AD3" s="11" t="s">
        <v>14</v>
      </c>
      <c r="AE3" s="5" t="s">
        <v>15</v>
      </c>
      <c r="AF3" s="5" t="s">
        <v>15</v>
      </c>
      <c r="AG3" s="22" t="s">
        <v>15</v>
      </c>
      <c r="AH3" s="11" t="s">
        <v>15</v>
      </c>
      <c r="AI3" s="23" t="s">
        <v>13</v>
      </c>
      <c r="AK3" s="11" t="s">
        <v>20</v>
      </c>
      <c r="AL3" s="11">
        <v>30</v>
      </c>
      <c r="AM3" s="11" t="s">
        <v>21</v>
      </c>
      <c r="AO3" s="11" t="s">
        <v>22</v>
      </c>
      <c r="AP3" s="11">
        <v>391.3</v>
      </c>
      <c r="AQ3" s="11" t="s">
        <v>23</v>
      </c>
      <c r="AS3" s="11" t="s">
        <v>41</v>
      </c>
      <c r="AT3" s="11" t="s">
        <v>4</v>
      </c>
      <c r="AV3" s="11" t="s">
        <v>14</v>
      </c>
      <c r="AW3" s="5" t="s">
        <v>15</v>
      </c>
      <c r="AX3" s="5" t="s">
        <v>15</v>
      </c>
      <c r="AY3" s="21" t="s">
        <v>15</v>
      </c>
      <c r="AZ3" s="21" t="s">
        <v>15</v>
      </c>
      <c r="BA3" s="24" t="s">
        <v>13</v>
      </c>
      <c r="BD3" s="11" t="s">
        <v>20</v>
      </c>
      <c r="BE3" s="11">
        <v>30</v>
      </c>
      <c r="BF3" s="11" t="s">
        <v>21</v>
      </c>
      <c r="BH3" s="11" t="s">
        <v>22</v>
      </c>
      <c r="BI3" s="11">
        <v>391.3</v>
      </c>
      <c r="BJ3" s="11" t="s">
        <v>23</v>
      </c>
      <c r="BL3" s="11" t="s">
        <v>41</v>
      </c>
      <c r="BM3" s="11" t="s">
        <v>4</v>
      </c>
      <c r="BO3" s="11" t="s">
        <v>14</v>
      </c>
      <c r="BP3" s="5" t="s">
        <v>15</v>
      </c>
      <c r="BQ3" s="5" t="s">
        <v>15</v>
      </c>
      <c r="BR3" s="11" t="s">
        <v>15</v>
      </c>
      <c r="BS3" s="11" t="s">
        <v>15</v>
      </c>
      <c r="BT3" s="21" t="s">
        <v>13</v>
      </c>
    </row>
    <row r="4" spans="1:72" x14ac:dyDescent="0.2">
      <c r="A4" s="11" t="s">
        <v>24</v>
      </c>
      <c r="B4" s="11">
        <v>60</v>
      </c>
      <c r="C4" s="11" t="s">
        <v>21</v>
      </c>
      <c r="E4" s="11" t="s">
        <v>25</v>
      </c>
      <c r="F4" s="11">
        <v>14.17</v>
      </c>
      <c r="G4" s="11" t="s">
        <v>23</v>
      </c>
      <c r="H4" s="11" t="s">
        <v>14</v>
      </c>
      <c r="I4" s="11">
        <v>12.5</v>
      </c>
      <c r="S4" s="11" t="s">
        <v>24</v>
      </c>
      <c r="T4" s="11">
        <v>60</v>
      </c>
      <c r="U4" s="11" t="s">
        <v>21</v>
      </c>
      <c r="W4" s="11" t="s">
        <v>25</v>
      </c>
      <c r="X4" s="11">
        <v>14.17</v>
      </c>
      <c r="Y4" s="11" t="s">
        <v>23</v>
      </c>
      <c r="Z4" s="11" t="s">
        <v>14</v>
      </c>
      <c r="AA4" s="11">
        <v>12.5</v>
      </c>
      <c r="AK4" s="11" t="s">
        <v>24</v>
      </c>
      <c r="AL4" s="11">
        <v>60</v>
      </c>
      <c r="AM4" s="11" t="s">
        <v>21</v>
      </c>
      <c r="AO4" s="11" t="s">
        <v>25</v>
      </c>
      <c r="AP4" s="11">
        <v>14.17</v>
      </c>
      <c r="AQ4" s="11" t="s">
        <v>23</v>
      </c>
      <c r="AR4" s="11" t="s">
        <v>14</v>
      </c>
      <c r="AS4" s="11">
        <v>12.5</v>
      </c>
      <c r="BD4" s="11" t="s">
        <v>24</v>
      </c>
      <c r="BE4" s="11">
        <v>60</v>
      </c>
      <c r="BF4" s="11" t="s">
        <v>21</v>
      </c>
      <c r="BH4" s="11" t="s">
        <v>25</v>
      </c>
      <c r="BI4" s="11">
        <v>14.17</v>
      </c>
      <c r="BJ4" s="11" t="s">
        <v>23</v>
      </c>
      <c r="BK4" s="11" t="s">
        <v>14</v>
      </c>
      <c r="BL4" s="11">
        <v>12.5</v>
      </c>
    </row>
    <row r="5" spans="1:72" x14ac:dyDescent="0.2">
      <c r="A5" s="11" t="s">
        <v>26</v>
      </c>
      <c r="B5" s="11">
        <v>4</v>
      </c>
      <c r="C5" s="11" t="s">
        <v>21</v>
      </c>
      <c r="H5" s="11" t="s">
        <v>13</v>
      </c>
      <c r="I5" s="11">
        <v>10.96</v>
      </c>
      <c r="S5" s="11" t="s">
        <v>26</v>
      </c>
      <c r="T5" s="11">
        <v>4</v>
      </c>
      <c r="U5" s="11" t="s">
        <v>21</v>
      </c>
      <c r="Z5" s="11" t="s">
        <v>13</v>
      </c>
      <c r="AA5" s="11">
        <v>10.96</v>
      </c>
      <c r="AK5" s="11" t="s">
        <v>26</v>
      </c>
      <c r="AL5" s="11">
        <v>4</v>
      </c>
      <c r="AM5" s="11" t="s">
        <v>21</v>
      </c>
      <c r="AR5" s="11" t="s">
        <v>13</v>
      </c>
      <c r="AS5" s="11">
        <v>10.96</v>
      </c>
      <c r="BD5" s="11" t="s">
        <v>26</v>
      </c>
      <c r="BE5" s="11">
        <v>4</v>
      </c>
      <c r="BF5" s="11" t="s">
        <v>21</v>
      </c>
      <c r="BK5" s="11" t="s">
        <v>13</v>
      </c>
      <c r="BL5" s="11">
        <v>10.96</v>
      </c>
    </row>
    <row r="6" spans="1:72" x14ac:dyDescent="0.2">
      <c r="A6" s="11" t="s">
        <v>27</v>
      </c>
      <c r="B6" s="11">
        <f>B4-B5</f>
        <v>56</v>
      </c>
      <c r="C6" s="11" t="s">
        <v>21</v>
      </c>
      <c r="H6" s="11" t="s">
        <v>15</v>
      </c>
      <c r="I6" s="11">
        <v>9.36</v>
      </c>
      <c r="S6" s="11" t="s">
        <v>27</v>
      </c>
      <c r="T6" s="11">
        <f>T4-T5</f>
        <v>56</v>
      </c>
      <c r="U6" s="11" t="s">
        <v>21</v>
      </c>
      <c r="Z6" s="11" t="s">
        <v>15</v>
      </c>
      <c r="AA6" s="11">
        <v>9.36</v>
      </c>
      <c r="AK6" s="11" t="s">
        <v>27</v>
      </c>
      <c r="AL6" s="11">
        <f>AL4-AL5</f>
        <v>56</v>
      </c>
      <c r="AM6" s="11" t="s">
        <v>21</v>
      </c>
      <c r="AR6" s="11" t="s">
        <v>15</v>
      </c>
      <c r="AS6" s="11">
        <v>9.36</v>
      </c>
      <c r="BD6" s="11" t="s">
        <v>27</v>
      </c>
      <c r="BE6" s="11">
        <f>BE4-BE5</f>
        <v>56</v>
      </c>
      <c r="BF6" s="11" t="s">
        <v>21</v>
      </c>
      <c r="BK6" s="11" t="s">
        <v>15</v>
      </c>
      <c r="BL6" s="11">
        <v>9.36</v>
      </c>
    </row>
    <row r="7" spans="1:72" x14ac:dyDescent="0.2">
      <c r="H7" s="11" t="s">
        <v>12</v>
      </c>
      <c r="I7" s="11">
        <v>7.82</v>
      </c>
      <c r="Z7" s="11" t="s">
        <v>12</v>
      </c>
      <c r="AA7" s="11">
        <v>7.82</v>
      </c>
      <c r="AR7" s="11" t="s">
        <v>12</v>
      </c>
      <c r="AS7" s="11">
        <v>7.82</v>
      </c>
      <c r="BK7" s="11" t="s">
        <v>12</v>
      </c>
      <c r="BL7" s="11">
        <v>7.82</v>
      </c>
    </row>
    <row r="8" spans="1:72" x14ac:dyDescent="0.2">
      <c r="H8" s="11" t="s">
        <v>16</v>
      </c>
      <c r="I8" s="11">
        <v>6.28</v>
      </c>
      <c r="Z8" s="11" t="s">
        <v>16</v>
      </c>
      <c r="AA8" s="11">
        <v>6.28</v>
      </c>
      <c r="AR8" s="11" t="s">
        <v>16</v>
      </c>
      <c r="AS8" s="11">
        <v>6.28</v>
      </c>
      <c r="BK8" s="11" t="s">
        <v>16</v>
      </c>
      <c r="BL8" s="11">
        <v>6.28</v>
      </c>
    </row>
    <row r="9" spans="1:72" x14ac:dyDescent="0.2">
      <c r="H9" s="11" t="s">
        <v>17</v>
      </c>
      <c r="I9" s="11">
        <v>4.62</v>
      </c>
      <c r="L9" s="11" t="s">
        <v>42</v>
      </c>
      <c r="M9" s="11">
        <f>((B12-B13)*F3)/(0.81*B3*F4)</f>
        <v>0</v>
      </c>
      <c r="O9" s="11">
        <f>B11</f>
        <v>9</v>
      </c>
      <c r="Z9" s="11" t="s">
        <v>17</v>
      </c>
      <c r="AA9" s="11">
        <v>4.62</v>
      </c>
      <c r="AD9" s="11" t="s">
        <v>42</v>
      </c>
      <c r="AE9" s="11">
        <f>((T12-T13)*X3)/(0.81*T3*X4)</f>
        <v>-3.5683165326386534</v>
      </c>
      <c r="AG9" s="11">
        <f>T11</f>
        <v>9</v>
      </c>
      <c r="AR9" s="11" t="s">
        <v>17</v>
      </c>
      <c r="AS9" s="11">
        <v>4.62</v>
      </c>
      <c r="AV9" s="11" t="s">
        <v>42</v>
      </c>
      <c r="AW9" s="11">
        <f>((AL12-AL13)*AP3)/(0.81*AL3*AP4)</f>
        <v>-1.8182504624910349</v>
      </c>
      <c r="AY9" s="11">
        <f>AL11</f>
        <v>9</v>
      </c>
      <c r="BK9" s="11" t="s">
        <v>17</v>
      </c>
      <c r="BL9" s="11">
        <v>4.62</v>
      </c>
      <c r="BO9" s="11" t="s">
        <v>42</v>
      </c>
      <c r="BP9" s="11">
        <f>((BE12-BE13)*BI3)/(0.81*BE3*BI4)</f>
        <v>-1.7500660701476185</v>
      </c>
      <c r="BR9" s="11">
        <f>BE11</f>
        <v>9</v>
      </c>
    </row>
    <row r="10" spans="1:72" x14ac:dyDescent="0.2">
      <c r="H10" s="11" t="s">
        <v>17</v>
      </c>
      <c r="I10" s="11">
        <v>3.08</v>
      </c>
      <c r="L10" s="11" t="s">
        <v>43</v>
      </c>
      <c r="M10" s="11">
        <f>B13/B12</f>
        <v>1</v>
      </c>
      <c r="N10" s="11" t="s">
        <v>44</v>
      </c>
      <c r="O10" s="11">
        <f>(0.0035/0.00196)*M10</f>
        <v>1.7857142857142858</v>
      </c>
      <c r="Z10" s="11" t="s">
        <v>17</v>
      </c>
      <c r="AA10" s="11">
        <v>3.08</v>
      </c>
      <c r="AD10" s="11" t="s">
        <v>43</v>
      </c>
      <c r="AE10" s="11">
        <f>T13/T12</f>
        <v>1.3354700854700856</v>
      </c>
      <c r="AF10" s="11" t="s">
        <v>44</v>
      </c>
      <c r="AG10" s="11">
        <f>(0.0035/0.00196)*AE10</f>
        <v>2.3847680097680102</v>
      </c>
      <c r="AR10" s="11" t="s">
        <v>17</v>
      </c>
      <c r="AS10" s="11">
        <v>3.08</v>
      </c>
      <c r="AV10" s="11" t="s">
        <v>43</v>
      </c>
      <c r="AW10" s="11">
        <f>AL13/AL12</f>
        <v>1.170940170940171</v>
      </c>
      <c r="AX10" s="11" t="s">
        <v>44</v>
      </c>
      <c r="AY10" s="11">
        <f>(0.0035/0.00196)*AW10</f>
        <v>2.0909645909645911</v>
      </c>
      <c r="BK10" s="11" t="s">
        <v>17</v>
      </c>
      <c r="BL10" s="11">
        <v>3.08</v>
      </c>
      <c r="BO10" s="11" t="s">
        <v>43</v>
      </c>
      <c r="BP10" s="11">
        <f>BE13/BE12</f>
        <v>1.1405109489051093</v>
      </c>
      <c r="BQ10" s="11" t="s">
        <v>44</v>
      </c>
      <c r="BR10" s="11">
        <f>(0.0035/0.00196)*BP10</f>
        <v>2.0366266944734095</v>
      </c>
    </row>
    <row r="11" spans="1:72" x14ac:dyDescent="0.2">
      <c r="B11" s="11">
        <v>9</v>
      </c>
      <c r="C11" s="11" t="s">
        <v>28</v>
      </c>
      <c r="L11" s="11" t="s">
        <v>45</v>
      </c>
      <c r="M11" s="11">
        <f>(B12*F3)/(B3*B6*F4)</f>
        <v>0.20546636085626913</v>
      </c>
      <c r="T11" s="11">
        <v>9</v>
      </c>
      <c r="U11" s="11" t="s">
        <v>28</v>
      </c>
      <c r="AD11" s="11" t="s">
        <v>45</v>
      </c>
      <c r="AE11" s="11">
        <f>(T12*X3)/(T3*T6*X4)</f>
        <v>0.15385321100917432</v>
      </c>
      <c r="AL11" s="11">
        <v>9</v>
      </c>
      <c r="AM11" s="11" t="s">
        <v>28</v>
      </c>
      <c r="AV11" s="11" t="s">
        <v>45</v>
      </c>
      <c r="AW11" s="11">
        <f>(AL12*AP3)/(AL3*AL6*AP4)</f>
        <v>0.15385321100917432</v>
      </c>
      <c r="BE11" s="11">
        <v>9</v>
      </c>
      <c r="BF11" s="11" t="s">
        <v>28</v>
      </c>
      <c r="BO11" s="11" t="s">
        <v>45</v>
      </c>
      <c r="BP11" s="11">
        <f>(BE12*BI3)/(BE3*BE6*BI4)</f>
        <v>0.18015290519877677</v>
      </c>
    </row>
    <row r="12" spans="1:72" x14ac:dyDescent="0.2">
      <c r="A12" s="11" t="s">
        <v>29</v>
      </c>
      <c r="B12" s="11">
        <f>I4</f>
        <v>12.5</v>
      </c>
      <c r="C12" s="11">
        <f>B13</f>
        <v>12.5</v>
      </c>
      <c r="L12" s="11" t="s">
        <v>46</v>
      </c>
      <c r="M12" s="11">
        <f>(M11/(2*0.81))*((1-O10)+SQRT(((1-O10)^2)+((4*0.81*O10/M11)*B5/B6)))*B6</f>
        <v>5.9349698002896281</v>
      </c>
      <c r="S12" s="11" t="s">
        <v>29</v>
      </c>
      <c r="T12" s="11">
        <f>AA6</f>
        <v>9.36</v>
      </c>
      <c r="U12" s="11">
        <f>T13</f>
        <v>12.5</v>
      </c>
      <c r="AD12" s="11" t="s">
        <v>46</v>
      </c>
      <c r="AE12" s="11">
        <f>(AE11/(2*0.81))*((1-AG10)+SQRT(((1-AG10)^2)+((4*0.81*AG10/AE11)*T5/T6)))*T6</f>
        <v>5.1134171981043082</v>
      </c>
      <c r="AK12" s="11" t="s">
        <v>29</v>
      </c>
      <c r="AL12" s="11">
        <f>AS6</f>
        <v>9.36</v>
      </c>
      <c r="AM12" s="11">
        <f>AL13</f>
        <v>10.96</v>
      </c>
      <c r="AV12" s="11" t="s">
        <v>46</v>
      </c>
      <c r="AW12" s="11">
        <f>(AW11/(2*0.81))*((1-AY10)+SQRT(((1-AY10)^2)+((4*0.81*AY10/AW11)*AL5/AL6)))*AL6</f>
        <v>5.2716552155544321</v>
      </c>
      <c r="BD12" s="11" t="s">
        <v>29</v>
      </c>
      <c r="BE12" s="11">
        <f>BL5</f>
        <v>10.96</v>
      </c>
      <c r="BF12" s="11">
        <f>BE13</f>
        <v>12.5</v>
      </c>
      <c r="BO12" s="11" t="s">
        <v>46</v>
      </c>
      <c r="BP12" s="11">
        <f>(BP11/(2*0.81))*((1-BR10)+SQRT(((1-BR10)^2)+((4*0.81*BR10/BP11)*BE5/BE6)))*BE6</f>
        <v>5.508497602210789</v>
      </c>
    </row>
    <row r="13" spans="1:72" x14ac:dyDescent="0.2">
      <c r="A13" s="11" t="s">
        <v>30</v>
      </c>
      <c r="B13" s="11">
        <f>I4</f>
        <v>12.5</v>
      </c>
      <c r="C13" s="11">
        <f>B12</f>
        <v>12.5</v>
      </c>
      <c r="S13" s="11" t="s">
        <v>30</v>
      </c>
      <c r="T13" s="11">
        <f>AA4</f>
        <v>12.5</v>
      </c>
      <c r="U13" s="11">
        <f>T12</f>
        <v>9.36</v>
      </c>
      <c r="AK13" s="11" t="s">
        <v>30</v>
      </c>
      <c r="AL13" s="11">
        <f>AS5</f>
        <v>10.96</v>
      </c>
      <c r="AM13" s="11">
        <f>AL12</f>
        <v>9.36</v>
      </c>
      <c r="BD13" s="11" t="s">
        <v>30</v>
      </c>
      <c r="BE13" s="11">
        <f>BL4</f>
        <v>12.5</v>
      </c>
      <c r="BF13" s="11">
        <f>BE12</f>
        <v>10.96</v>
      </c>
    </row>
    <row r="14" spans="1:72" x14ac:dyDescent="0.2">
      <c r="A14" s="11" t="s">
        <v>31</v>
      </c>
      <c r="B14" s="11">
        <f>M12</f>
        <v>5.9349698002896281</v>
      </c>
      <c r="C14" s="11">
        <f>M17</f>
        <v>5.9349698002896281</v>
      </c>
      <c r="L14" s="11" t="s">
        <v>42</v>
      </c>
      <c r="M14" s="11">
        <f>((C12-C13)*F3)/(0.81*B3*F4)</f>
        <v>0</v>
      </c>
      <c r="O14" s="11" t="str">
        <f>C11</f>
        <v>9'</v>
      </c>
      <c r="S14" s="11" t="s">
        <v>31</v>
      </c>
      <c r="T14" s="11">
        <f>AE12</f>
        <v>5.1134171981043082</v>
      </c>
      <c r="U14" s="11">
        <f>AE17</f>
        <v>6.6448352659933416</v>
      </c>
      <c r="AD14" s="11" t="s">
        <v>42</v>
      </c>
      <c r="AE14" s="11">
        <f>((U12-U13)*X3)/(0.81*T3*X4)</f>
        <v>3.5683165326386534</v>
      </c>
      <c r="AG14" s="11" t="str">
        <f>U11</f>
        <v>9'</v>
      </c>
      <c r="AK14" s="11" t="s">
        <v>31</v>
      </c>
      <c r="AL14" s="11">
        <f>AW12</f>
        <v>5.2716552155544321</v>
      </c>
      <c r="AM14" s="11">
        <f>AW17</f>
        <v>6.0399182845159292</v>
      </c>
      <c r="AV14" s="11" t="s">
        <v>42</v>
      </c>
      <c r="AW14" s="11">
        <f>((AM12-AM13)*AP3)/(0.81*AL3*AP4)</f>
        <v>1.8182504624910349</v>
      </c>
      <c r="AY14" s="11" t="str">
        <f>AM11</f>
        <v>9'</v>
      </c>
      <c r="BD14" s="11" t="s">
        <v>31</v>
      </c>
      <c r="BE14" s="11">
        <f>BP12</f>
        <v>5.508497602210789</v>
      </c>
      <c r="BF14" s="11">
        <f>BP17</f>
        <v>6.2342490935304813</v>
      </c>
      <c r="BO14" s="11" t="s">
        <v>42</v>
      </c>
      <c r="BP14" s="11">
        <f>((BF12-BF13)*BI3)/(0.81*BE3*BI4)</f>
        <v>1.7500660701476185</v>
      </c>
      <c r="BR14" s="11" t="str">
        <f>BF11</f>
        <v>9'</v>
      </c>
    </row>
    <row r="15" spans="1:72" x14ac:dyDescent="0.2">
      <c r="A15" s="11" t="s">
        <v>32</v>
      </c>
      <c r="B15" s="11">
        <f>(B14-B5)/B14*0.0035</f>
        <v>1.1411000441288184E-3</v>
      </c>
      <c r="C15" s="11">
        <f>(C14-B5)/C14*0.0035</f>
        <v>1.1411000441288184E-3</v>
      </c>
      <c r="L15" s="11" t="s">
        <v>43</v>
      </c>
      <c r="M15" s="11">
        <f>C13/C12</f>
        <v>1</v>
      </c>
      <c r="N15" s="11" t="s">
        <v>44</v>
      </c>
      <c r="O15" s="11">
        <f>(0.0035/0.00196)*M15</f>
        <v>1.7857142857142858</v>
      </c>
      <c r="S15" s="11" t="s">
        <v>32</v>
      </c>
      <c r="T15" s="11">
        <f>(T14-T5)/T14*0.0035</f>
        <v>7.6210487867287545E-4</v>
      </c>
      <c r="U15" s="11">
        <f>(U14-T5)/U14*0.0035</f>
        <v>1.3931005149745983E-3</v>
      </c>
      <c r="AD15" s="11" t="s">
        <v>43</v>
      </c>
      <c r="AE15" s="11">
        <f>U13/U12</f>
        <v>0.74879999999999991</v>
      </c>
      <c r="AF15" s="11" t="s">
        <v>44</v>
      </c>
      <c r="AG15" s="11">
        <f>(0.0035/0.00196)*AE15</f>
        <v>1.337142857142857</v>
      </c>
      <c r="AK15" s="11" t="s">
        <v>32</v>
      </c>
      <c r="AL15" s="11">
        <f>(AL14-AL5)/AL14*0.0035</f>
        <v>8.4428762361166902E-4</v>
      </c>
      <c r="AM15" s="11">
        <f>(AM14-AL5)/AM14*0.0035</f>
        <v>1.1820878461401183E-3</v>
      </c>
      <c r="AV15" s="11" t="s">
        <v>43</v>
      </c>
      <c r="AW15" s="11">
        <f>AM13/AM12</f>
        <v>0.85401459854014583</v>
      </c>
      <c r="AX15" s="11" t="s">
        <v>44</v>
      </c>
      <c r="AY15" s="11">
        <f>(0.0035/0.00196)*AW15</f>
        <v>1.525026068821689</v>
      </c>
      <c r="BD15" s="11" t="s">
        <v>32</v>
      </c>
      <c r="BE15" s="11">
        <f>(BE14-BE5)/BE14*0.0035</f>
        <v>9.5847216228591662E-4</v>
      </c>
      <c r="BF15" s="11">
        <f>(BF14-BE5)/BF14*0.0035</f>
        <v>1.2543406126443784E-3</v>
      </c>
      <c r="BO15" s="11" t="s">
        <v>43</v>
      </c>
      <c r="BP15" s="11">
        <f>BF13/BF12</f>
        <v>0.87680000000000002</v>
      </c>
      <c r="BQ15" s="11" t="s">
        <v>44</v>
      </c>
      <c r="BR15" s="11">
        <f>(0.0035/0.00196)*BP15</f>
        <v>1.5657142857142858</v>
      </c>
    </row>
    <row r="16" spans="1:72" x14ac:dyDescent="0.2">
      <c r="A16" s="11" t="s">
        <v>33</v>
      </c>
      <c r="B16" s="11">
        <f>B15*200000</f>
        <v>228.22000882576367</v>
      </c>
      <c r="C16" s="11">
        <f>C15*200000</f>
        <v>228.22000882576367</v>
      </c>
      <c r="L16" s="11" t="s">
        <v>45</v>
      </c>
      <c r="M16" s="11">
        <f>(C12*F3)/(B3*B6*F4)</f>
        <v>0.20546636085626913</v>
      </c>
      <c r="S16" s="11" t="s">
        <v>33</v>
      </c>
      <c r="T16" s="11">
        <f>T15*200000</f>
        <v>152.42097573457508</v>
      </c>
      <c r="U16" s="11">
        <f>U15*200000</f>
        <v>278.62010299491965</v>
      </c>
      <c r="AD16" s="11" t="s">
        <v>45</v>
      </c>
      <c r="AE16" s="11">
        <f>(U12*X3)/(T3*T6*X4)</f>
        <v>0.20546636085626913</v>
      </c>
      <c r="AK16" s="11" t="s">
        <v>33</v>
      </c>
      <c r="AL16" s="11">
        <f>AL15*200000</f>
        <v>168.85752472233381</v>
      </c>
      <c r="AM16" s="11">
        <f>AM15*200000</f>
        <v>236.41756922802367</v>
      </c>
      <c r="AV16" s="11" t="s">
        <v>45</v>
      </c>
      <c r="AW16" s="11">
        <f>(AM12*AP3)/(AL3*AL6*AP4)</f>
        <v>0.18015290519877677</v>
      </c>
      <c r="BD16" s="11" t="s">
        <v>33</v>
      </c>
      <c r="BE16" s="11">
        <f>BE15*200000</f>
        <v>191.69443245718332</v>
      </c>
      <c r="BF16" s="11">
        <f>BF15*200000</f>
        <v>250.86812252887569</v>
      </c>
      <c r="BO16" s="11" t="s">
        <v>45</v>
      </c>
      <c r="BP16" s="11">
        <f>(BF12*BI3)/(BE3*BE6*BI4)</f>
        <v>0.20546636085626913</v>
      </c>
    </row>
    <row r="17" spans="1:72" x14ac:dyDescent="0.2">
      <c r="A17" s="11" t="s">
        <v>34</v>
      </c>
      <c r="B17" s="11">
        <f>IF(ABS(B16)&gt;F3,F3*SIGN(B16),B16)</f>
        <v>228.22000882576367</v>
      </c>
      <c r="C17" s="11">
        <f>IF(ABS(C16)&gt;F3,F3*SIGN(C16),C16)</f>
        <v>228.22000882576367</v>
      </c>
      <c r="L17" s="11" t="s">
        <v>46</v>
      </c>
      <c r="M17" s="11">
        <f>(M16/(2*0.81))*((1-O15)+SQRT(((1-O15)^2)+((4*0.81*O15/M16)*B5/B6)))*B6</f>
        <v>5.9349698002896281</v>
      </c>
      <c r="S17" s="11" t="s">
        <v>34</v>
      </c>
      <c r="T17" s="11">
        <f>IF(ABS(T16)&gt;X3,X3*SIGN(T16),T16)</f>
        <v>152.42097573457508</v>
      </c>
      <c r="U17" s="11">
        <f>IF(ABS(U16)&gt;X3,X3*SIGN(U16),U16)</f>
        <v>278.62010299491965</v>
      </c>
      <c r="AD17" s="11" t="s">
        <v>46</v>
      </c>
      <c r="AE17" s="11">
        <f>(AE16/(2*0.81))*((1-AG15)+SQRT(((1-AG15)^2)+((4*0.81*AG15/AE16)*T5/T6)))*T6</f>
        <v>6.6448352659933416</v>
      </c>
      <c r="AK17" s="11" t="s">
        <v>34</v>
      </c>
      <c r="AL17" s="11">
        <f>IF(ABS(AL16)&gt;AP3,AP3*SIGN(AL16),AL16)</f>
        <v>168.85752472233381</v>
      </c>
      <c r="AM17" s="11">
        <f>IF(ABS(AM16)&gt;AP3,AP3*SIGN(AM16),AM16)</f>
        <v>236.41756922802367</v>
      </c>
      <c r="AV17" s="11" t="s">
        <v>46</v>
      </c>
      <c r="AW17" s="11">
        <f>(AW16/(2*0.81))*((1-AY15)+SQRT(((1-AY15)^2)+((4*0.81*AY15/AW16)*AL5/AL6)))*AL6</f>
        <v>6.0399182845159292</v>
      </c>
      <c r="BD17" s="11" t="s">
        <v>34</v>
      </c>
      <c r="BE17" s="11">
        <f>IF(ABS(BE16)&gt;BI3,BI3*SIGN(BE16),BE16)</f>
        <v>191.69443245718332</v>
      </c>
      <c r="BF17" s="11">
        <f>IF(ABS(BF16)&gt;BI3,BI3*SIGN(BF16),BF16)</f>
        <v>250.86812252887569</v>
      </c>
      <c r="BO17" s="11" t="s">
        <v>46</v>
      </c>
      <c r="BP17" s="11">
        <f>(BP16/(2*0.81))*((1-BR15)+SQRT(((1-BR15)^2)+((4*0.81*BR15/BP16)*BE5/BE6)))*BE6</f>
        <v>6.2342490935304813</v>
      </c>
    </row>
    <row r="18" spans="1:72" x14ac:dyDescent="0.2">
      <c r="A18" s="11" t="s">
        <v>35</v>
      </c>
      <c r="B18" s="11">
        <f>0.81*B3*B14*F4/10</f>
        <v>204.35940863035279</v>
      </c>
      <c r="C18" s="11">
        <f>0.81*B3*C14*F4/10</f>
        <v>204.35940863035279</v>
      </c>
      <c r="S18" s="11" t="s">
        <v>35</v>
      </c>
      <c r="T18" s="11">
        <f>0.81*T3*T14*X4/10</f>
        <v>176.07080572404544</v>
      </c>
      <c r="U18" s="11">
        <f>0.81*T3*U14*X4/10</f>
        <v>228.80227719747532</v>
      </c>
      <c r="AK18" s="11" t="s">
        <v>35</v>
      </c>
      <c r="AL18" s="11">
        <f>0.81*AL3*AL14*AP4/10</f>
        <v>181.51943120270732</v>
      </c>
      <c r="AM18" s="11">
        <f>0.81*AL3*AM14*AP4/10</f>
        <v>207.97311028256544</v>
      </c>
      <c r="BD18" s="11" t="s">
        <v>35</v>
      </c>
      <c r="BE18" s="11">
        <f>0.81*BE3*BE14*BI4/10</f>
        <v>189.67464878668434</v>
      </c>
      <c r="BF18" s="11">
        <f>0.81*BE3*BF14*BI4/10</f>
        <v>214.66452246244444</v>
      </c>
    </row>
    <row r="19" spans="1:72" x14ac:dyDescent="0.2">
      <c r="A19" s="11" t="s">
        <v>36</v>
      </c>
      <c r="B19" s="11">
        <f>B13*B17/10</f>
        <v>285.27501103220459</v>
      </c>
      <c r="C19" s="11">
        <f>C13*C17/10</f>
        <v>285.27501103220459</v>
      </c>
      <c r="S19" s="11" t="s">
        <v>36</v>
      </c>
      <c r="T19" s="11">
        <f>T13*T17/10</f>
        <v>190.52621966821886</v>
      </c>
      <c r="U19" s="11">
        <f>U13*U17/10</f>
        <v>260.78841640324475</v>
      </c>
      <c r="AK19" s="11" t="s">
        <v>36</v>
      </c>
      <c r="AL19" s="11">
        <f>AL13*AL17/10</f>
        <v>185.06784709567788</v>
      </c>
      <c r="AM19" s="11">
        <f>AM13*AM17/10</f>
        <v>221.28684479743015</v>
      </c>
      <c r="BD19" s="11" t="s">
        <v>36</v>
      </c>
      <c r="BE19" s="11">
        <f>BE13*BE17/10</f>
        <v>239.61804057147916</v>
      </c>
      <c r="BF19" s="11">
        <f>BF13*BF17/10</f>
        <v>274.95146229164777</v>
      </c>
    </row>
    <row r="20" spans="1:72" x14ac:dyDescent="0.2">
      <c r="A20" s="11" t="s">
        <v>37</v>
      </c>
      <c r="B20" s="11">
        <f>B12*F3/10</f>
        <v>489.125</v>
      </c>
      <c r="C20" s="11">
        <f>C12*F3/10</f>
        <v>489.125</v>
      </c>
      <c r="S20" s="11" t="s">
        <v>37</v>
      </c>
      <c r="T20" s="11">
        <f>T12*X3/10</f>
        <v>366.2568</v>
      </c>
      <c r="U20" s="11">
        <f>U12*X3/10</f>
        <v>489.125</v>
      </c>
      <c r="AK20" s="11" t="s">
        <v>37</v>
      </c>
      <c r="AL20" s="11">
        <f>AL12*AP3/10</f>
        <v>366.2568</v>
      </c>
      <c r="AM20" s="11">
        <f>AM12*AP3/10</f>
        <v>428.8648</v>
      </c>
      <c r="BD20" s="11" t="s">
        <v>37</v>
      </c>
      <c r="BE20" s="11">
        <f>BE12*BI3/10</f>
        <v>428.8648</v>
      </c>
      <c r="BF20" s="11">
        <f>BF12*BI3/10</f>
        <v>489.125</v>
      </c>
    </row>
    <row r="21" spans="1:72" x14ac:dyDescent="0.2">
      <c r="A21" s="11" t="s">
        <v>38</v>
      </c>
      <c r="B21" s="11">
        <f>B20-B19-B18</f>
        <v>-0.50941966255737725</v>
      </c>
      <c r="C21" s="11">
        <f>C20-C19-C18</f>
        <v>-0.50941966255737725</v>
      </c>
      <c r="S21" s="11" t="s">
        <v>38</v>
      </c>
      <c r="T21" s="11">
        <f>T20-T19-T18</f>
        <v>-0.34022539226430126</v>
      </c>
      <c r="U21" s="11">
        <f>U20-U19-U18</f>
        <v>-0.46569360072007271</v>
      </c>
      <c r="AK21" s="11" t="s">
        <v>38</v>
      </c>
      <c r="AL21" s="11">
        <f>AL20-AL19-AL18</f>
        <v>-0.33047829838520215</v>
      </c>
      <c r="AM21" s="11">
        <f>AM20-AM19-AM18</f>
        <v>-0.39515507999558963</v>
      </c>
      <c r="BD21" s="11" t="s">
        <v>38</v>
      </c>
      <c r="BE21" s="11">
        <f>BE20-BE19-BE18</f>
        <v>-0.42788935816349749</v>
      </c>
      <c r="BF21" s="11">
        <f>BF20-BF19-BF18</f>
        <v>-0.4909847540922101</v>
      </c>
    </row>
    <row r="22" spans="1:72" x14ac:dyDescent="0.2">
      <c r="A22" s="11" t="s">
        <v>39</v>
      </c>
      <c r="B22" s="11">
        <f>(B20*(B4-B5)-B19*B5-B18*0.416*B14)/100</f>
        <v>257.45347317722684</v>
      </c>
      <c r="C22" s="11">
        <f>-(C20*(B4-B5)-C19*B5-C18*0.416*C14)/100</f>
        <v>-257.45347317722684</v>
      </c>
      <c r="S22" s="11" t="s">
        <v>39</v>
      </c>
      <c r="T22" s="11">
        <f>(T20*(T4-T5)-T19*T5-T18*0.416*T14)/100</f>
        <v>193.7374135112058</v>
      </c>
      <c r="U22" s="11">
        <f>-(U20*(T4-T5)-U19*T5-U18*0.416*U14)/100</f>
        <v>-257.15379303155095</v>
      </c>
      <c r="AK22" s="11" t="s">
        <v>39</v>
      </c>
      <c r="AL22" s="11">
        <f>(AL20*(AL4-AL5)-AL19*AL5-AL18*0.416*AL14)/100</f>
        <v>193.72035743428009</v>
      </c>
      <c r="AM22" s="11">
        <f>-(AM20*(AL4-AL5)-AM19*AL5-AM18*0.416*AM14)/100</f>
        <v>-226.08726934753221</v>
      </c>
      <c r="AT22" s="11">
        <v>1</v>
      </c>
      <c r="BD22" s="11" t="s">
        <v>39</v>
      </c>
      <c r="BE22" s="11">
        <f>(BE20*(BE4-BE5)-BE19*BE5-BE18*0.416*BE14)/100</f>
        <v>226.23310540928767</v>
      </c>
      <c r="BF22" s="11">
        <f>-(BF20*(BE4-BE5)-BF19*BE5-BF18*0.416*BF14)/100</f>
        <v>-257.34472955330352</v>
      </c>
      <c r="BM22" s="11">
        <v>1</v>
      </c>
    </row>
    <row r="24" spans="1:72" x14ac:dyDescent="0.2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7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7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7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  <c r="BT24" s="26"/>
    </row>
    <row r="25" spans="1:72" x14ac:dyDescent="0.2">
      <c r="A25" s="11" t="s">
        <v>19</v>
      </c>
      <c r="C25" s="11">
        <v>2</v>
      </c>
      <c r="L25" s="21">
        <v>15</v>
      </c>
      <c r="M25" s="11">
        <v>19</v>
      </c>
      <c r="N25" s="11">
        <v>19</v>
      </c>
      <c r="O25" s="11">
        <v>23</v>
      </c>
      <c r="P25" s="11">
        <v>23</v>
      </c>
      <c r="Q25" s="29">
        <v>27</v>
      </c>
      <c r="R25" s="11" t="s">
        <v>19</v>
      </c>
      <c r="T25" s="11">
        <v>2</v>
      </c>
      <c r="AC25" s="11">
        <v>15</v>
      </c>
      <c r="AD25" s="21">
        <v>19</v>
      </c>
      <c r="AE25" s="21">
        <v>19</v>
      </c>
      <c r="AF25" s="11">
        <v>23</v>
      </c>
      <c r="AG25" s="11">
        <v>23</v>
      </c>
      <c r="AH25" s="11">
        <v>27</v>
      </c>
      <c r="AK25" s="11" t="s">
        <v>19</v>
      </c>
      <c r="AM25" s="11">
        <v>2</v>
      </c>
      <c r="AV25" s="11">
        <v>15</v>
      </c>
      <c r="AW25" s="11">
        <v>19</v>
      </c>
      <c r="AX25" s="11">
        <v>19</v>
      </c>
      <c r="AY25" s="21">
        <v>23</v>
      </c>
      <c r="AZ25" s="21">
        <v>23</v>
      </c>
      <c r="BA25" s="29">
        <v>27</v>
      </c>
      <c r="BC25" s="11" t="s">
        <v>19</v>
      </c>
      <c r="BE25" s="11">
        <v>2</v>
      </c>
      <c r="BN25" s="11">
        <v>15</v>
      </c>
      <c r="BO25" s="11">
        <v>19</v>
      </c>
      <c r="BP25" s="11">
        <v>19</v>
      </c>
      <c r="BQ25" s="11">
        <v>23</v>
      </c>
      <c r="BR25" s="11">
        <v>23</v>
      </c>
      <c r="BS25" s="21">
        <v>27</v>
      </c>
    </row>
    <row r="26" spans="1:72" x14ac:dyDescent="0.2">
      <c r="J26" s="11" t="s">
        <v>40</v>
      </c>
      <c r="L26" s="18" t="s">
        <v>14</v>
      </c>
      <c r="M26" s="5" t="s">
        <v>14</v>
      </c>
      <c r="N26" s="5" t="s">
        <v>14</v>
      </c>
      <c r="O26" s="5" t="s">
        <v>13</v>
      </c>
      <c r="P26" s="5" t="s">
        <v>13</v>
      </c>
      <c r="Q26" s="17" t="s">
        <v>14</v>
      </c>
      <c r="AA26" s="11" t="s">
        <v>40</v>
      </c>
      <c r="AC26" s="11" t="s">
        <v>14</v>
      </c>
      <c r="AD26" s="21" t="s">
        <v>14</v>
      </c>
      <c r="AE26" s="21" t="s">
        <v>14</v>
      </c>
      <c r="AF26" s="11" t="s">
        <v>13</v>
      </c>
      <c r="AG26" s="11" t="s">
        <v>13</v>
      </c>
      <c r="AH26" s="11" t="s">
        <v>14</v>
      </c>
      <c r="AT26" s="11" t="s">
        <v>40</v>
      </c>
      <c r="AV26" s="11" t="s">
        <v>14</v>
      </c>
      <c r="AW26" s="11" t="s">
        <v>14</v>
      </c>
      <c r="AX26" s="11" t="s">
        <v>14</v>
      </c>
      <c r="AY26" s="21" t="s">
        <v>13</v>
      </c>
      <c r="AZ26" s="21" t="s">
        <v>13</v>
      </c>
      <c r="BA26" s="23" t="s">
        <v>14</v>
      </c>
      <c r="BL26" s="11" t="s">
        <v>40</v>
      </c>
      <c r="BN26" s="11" t="s">
        <v>14</v>
      </c>
      <c r="BO26" s="11" t="s">
        <v>14</v>
      </c>
      <c r="BP26" s="11" t="s">
        <v>14</v>
      </c>
      <c r="BQ26" s="11" t="s">
        <v>13</v>
      </c>
      <c r="BR26" s="11" t="s">
        <v>13</v>
      </c>
      <c r="BS26" s="21" t="s">
        <v>14</v>
      </c>
    </row>
    <row r="27" spans="1:72" x14ac:dyDescent="0.2">
      <c r="A27" s="11" t="s">
        <v>20</v>
      </c>
      <c r="B27" s="11">
        <v>30</v>
      </c>
      <c r="C27" s="11" t="s">
        <v>21</v>
      </c>
      <c r="E27" s="11" t="s">
        <v>22</v>
      </c>
      <c r="F27" s="11">
        <v>391.3</v>
      </c>
      <c r="G27" s="11" t="s">
        <v>23</v>
      </c>
      <c r="I27" s="11" t="s">
        <v>41</v>
      </c>
      <c r="J27" s="11" t="s">
        <v>4</v>
      </c>
      <c r="L27" s="18" t="s">
        <v>13</v>
      </c>
      <c r="M27" s="5" t="s">
        <v>13</v>
      </c>
      <c r="N27" s="5" t="s">
        <v>13</v>
      </c>
      <c r="O27" s="5" t="s">
        <v>13</v>
      </c>
      <c r="P27" s="5" t="s">
        <v>13</v>
      </c>
      <c r="Q27" s="17" t="s">
        <v>13</v>
      </c>
      <c r="R27" s="11" t="s">
        <v>20</v>
      </c>
      <c r="S27" s="11">
        <v>30</v>
      </c>
      <c r="T27" s="11" t="s">
        <v>21</v>
      </c>
      <c r="V27" s="11" t="s">
        <v>22</v>
      </c>
      <c r="W27" s="11">
        <v>391.3</v>
      </c>
      <c r="X27" s="11" t="s">
        <v>23</v>
      </c>
      <c r="Z27" s="11" t="s">
        <v>41</v>
      </c>
      <c r="AA27" s="11" t="s">
        <v>4</v>
      </c>
      <c r="AC27" s="11" t="s">
        <v>13</v>
      </c>
      <c r="AD27" s="21" t="s">
        <v>13</v>
      </c>
      <c r="AE27" s="21" t="s">
        <v>13</v>
      </c>
      <c r="AF27" s="11" t="s">
        <v>13</v>
      </c>
      <c r="AG27" s="11" t="s">
        <v>13</v>
      </c>
      <c r="AH27" s="11" t="s">
        <v>13</v>
      </c>
      <c r="AK27" s="11" t="s">
        <v>20</v>
      </c>
      <c r="AL27" s="11">
        <v>30</v>
      </c>
      <c r="AM27" s="11" t="s">
        <v>21</v>
      </c>
      <c r="AO27" s="11" t="s">
        <v>22</v>
      </c>
      <c r="AP27" s="11">
        <v>391.3</v>
      </c>
      <c r="AQ27" s="11" t="s">
        <v>23</v>
      </c>
      <c r="AS27" s="11" t="s">
        <v>41</v>
      </c>
      <c r="AT27" s="11" t="s">
        <v>4</v>
      </c>
      <c r="AV27" s="11" t="s">
        <v>13</v>
      </c>
      <c r="AW27" s="11" t="s">
        <v>13</v>
      </c>
      <c r="AX27" s="11" t="s">
        <v>13</v>
      </c>
      <c r="AY27" s="21" t="s">
        <v>13</v>
      </c>
      <c r="AZ27" s="21" t="s">
        <v>13</v>
      </c>
      <c r="BA27" s="23" t="s">
        <v>13</v>
      </c>
      <c r="BC27" s="11" t="s">
        <v>20</v>
      </c>
      <c r="BD27" s="11">
        <v>30</v>
      </c>
      <c r="BE27" s="11" t="s">
        <v>21</v>
      </c>
      <c r="BG27" s="11" t="s">
        <v>22</v>
      </c>
      <c r="BH27" s="11">
        <v>391.3</v>
      </c>
      <c r="BI27" s="11" t="s">
        <v>23</v>
      </c>
      <c r="BK27" s="11" t="s">
        <v>41</v>
      </c>
      <c r="BL27" s="11" t="s">
        <v>4</v>
      </c>
      <c r="BN27" s="11" t="s">
        <v>13</v>
      </c>
      <c r="BO27" s="11" t="s">
        <v>13</v>
      </c>
      <c r="BP27" s="11" t="s">
        <v>13</v>
      </c>
      <c r="BQ27" s="11" t="s">
        <v>13</v>
      </c>
      <c r="BR27" s="11" t="s">
        <v>13</v>
      </c>
      <c r="BS27" s="21" t="s">
        <v>13</v>
      </c>
    </row>
    <row r="28" spans="1:72" x14ac:dyDescent="0.2">
      <c r="A28" s="11" t="s">
        <v>24</v>
      </c>
      <c r="B28" s="11">
        <v>60</v>
      </c>
      <c r="C28" s="11" t="s">
        <v>21</v>
      </c>
      <c r="E28" s="11" t="s">
        <v>25</v>
      </c>
      <c r="F28" s="11">
        <v>14.17</v>
      </c>
      <c r="G28" s="11" t="s">
        <v>23</v>
      </c>
      <c r="H28" s="11" t="s">
        <v>14</v>
      </c>
      <c r="I28" s="11">
        <v>12.5</v>
      </c>
      <c r="R28" s="11" t="s">
        <v>24</v>
      </c>
      <c r="S28" s="11">
        <v>60</v>
      </c>
      <c r="T28" s="11" t="s">
        <v>21</v>
      </c>
      <c r="V28" s="11" t="s">
        <v>25</v>
      </c>
      <c r="W28" s="11">
        <v>14.17</v>
      </c>
      <c r="X28" s="11" t="s">
        <v>23</v>
      </c>
      <c r="Y28" s="11" t="s">
        <v>14</v>
      </c>
      <c r="Z28" s="11">
        <v>12.5</v>
      </c>
      <c r="AK28" s="11" t="s">
        <v>24</v>
      </c>
      <c r="AL28" s="11">
        <v>60</v>
      </c>
      <c r="AM28" s="11" t="s">
        <v>21</v>
      </c>
      <c r="AO28" s="11" t="s">
        <v>25</v>
      </c>
      <c r="AP28" s="11">
        <v>14.17</v>
      </c>
      <c r="AQ28" s="11" t="s">
        <v>23</v>
      </c>
      <c r="AR28" s="11" t="s">
        <v>14</v>
      </c>
      <c r="AS28" s="11">
        <v>12.5</v>
      </c>
      <c r="BC28" s="11" t="s">
        <v>24</v>
      </c>
      <c r="BD28" s="11">
        <v>60</v>
      </c>
      <c r="BE28" s="11" t="s">
        <v>21</v>
      </c>
      <c r="BG28" s="11" t="s">
        <v>25</v>
      </c>
      <c r="BH28" s="11">
        <v>14.17</v>
      </c>
      <c r="BI28" s="11" t="s">
        <v>23</v>
      </c>
      <c r="BJ28" s="11" t="s">
        <v>14</v>
      </c>
      <c r="BK28" s="11">
        <v>12.5</v>
      </c>
    </row>
    <row r="29" spans="1:72" x14ac:dyDescent="0.2">
      <c r="A29" s="11" t="s">
        <v>26</v>
      </c>
      <c r="B29" s="11">
        <v>4</v>
      </c>
      <c r="C29" s="11" t="s">
        <v>21</v>
      </c>
      <c r="H29" s="11" t="s">
        <v>13</v>
      </c>
      <c r="I29" s="11">
        <v>10.96</v>
      </c>
      <c r="R29" s="11" t="s">
        <v>26</v>
      </c>
      <c r="S29" s="11">
        <v>4</v>
      </c>
      <c r="T29" s="11" t="s">
        <v>21</v>
      </c>
      <c r="Y29" s="11" t="s">
        <v>13</v>
      </c>
      <c r="Z29" s="11">
        <v>10.96</v>
      </c>
      <c r="AK29" s="11" t="s">
        <v>26</v>
      </c>
      <c r="AL29" s="11">
        <v>4</v>
      </c>
      <c r="AM29" s="11" t="s">
        <v>21</v>
      </c>
      <c r="AR29" s="11" t="s">
        <v>13</v>
      </c>
      <c r="AS29" s="11">
        <v>10.96</v>
      </c>
      <c r="BC29" s="11" t="s">
        <v>26</v>
      </c>
      <c r="BD29" s="11">
        <v>4</v>
      </c>
      <c r="BE29" s="11" t="s">
        <v>21</v>
      </c>
      <c r="BJ29" s="11" t="s">
        <v>13</v>
      </c>
      <c r="BK29" s="11">
        <v>10.96</v>
      </c>
    </row>
    <row r="30" spans="1:72" x14ac:dyDescent="0.2">
      <c r="A30" s="11" t="s">
        <v>27</v>
      </c>
      <c r="B30" s="11">
        <f>B28-B29</f>
        <v>56</v>
      </c>
      <c r="C30" s="11" t="s">
        <v>21</v>
      </c>
      <c r="H30" s="11" t="s">
        <v>15</v>
      </c>
      <c r="I30" s="11">
        <v>9.36</v>
      </c>
      <c r="R30" s="11" t="s">
        <v>27</v>
      </c>
      <c r="S30" s="11">
        <f>S28-S29</f>
        <v>56</v>
      </c>
      <c r="T30" s="11" t="s">
        <v>21</v>
      </c>
      <c r="Y30" s="11" t="s">
        <v>15</v>
      </c>
      <c r="Z30" s="11">
        <v>9.36</v>
      </c>
      <c r="AK30" s="11" t="s">
        <v>27</v>
      </c>
      <c r="AL30" s="11">
        <f>AL28-AL29</f>
        <v>56</v>
      </c>
      <c r="AM30" s="11" t="s">
        <v>21</v>
      </c>
      <c r="AR30" s="11" t="s">
        <v>15</v>
      </c>
      <c r="AS30" s="11">
        <v>9.36</v>
      </c>
      <c r="BC30" s="11" t="s">
        <v>27</v>
      </c>
      <c r="BD30" s="11">
        <f>BD28-BD29</f>
        <v>56</v>
      </c>
      <c r="BE30" s="11" t="s">
        <v>21</v>
      </c>
      <c r="BJ30" s="11" t="s">
        <v>15</v>
      </c>
      <c r="BK30" s="11">
        <v>9.36</v>
      </c>
    </row>
    <row r="31" spans="1:72" x14ac:dyDescent="0.2">
      <c r="H31" s="11" t="s">
        <v>12</v>
      </c>
      <c r="I31" s="11">
        <v>7.82</v>
      </c>
      <c r="Y31" s="11" t="s">
        <v>12</v>
      </c>
      <c r="Z31" s="11">
        <v>7.82</v>
      </c>
      <c r="AR31" s="11" t="s">
        <v>12</v>
      </c>
      <c r="AS31" s="11">
        <v>7.82</v>
      </c>
      <c r="BJ31" s="11" t="s">
        <v>12</v>
      </c>
      <c r="BK31" s="11">
        <v>7.82</v>
      </c>
    </row>
    <row r="32" spans="1:72" x14ac:dyDescent="0.2">
      <c r="H32" s="11" t="s">
        <v>16</v>
      </c>
      <c r="I32" s="11">
        <v>6.28</v>
      </c>
      <c r="Y32" s="11" t="s">
        <v>16</v>
      </c>
      <c r="Z32" s="11">
        <v>6.28</v>
      </c>
      <c r="AR32" s="11" t="s">
        <v>16</v>
      </c>
      <c r="AS32" s="11">
        <v>6.28</v>
      </c>
      <c r="BJ32" s="11" t="s">
        <v>16</v>
      </c>
      <c r="BK32" s="11">
        <v>6.28</v>
      </c>
    </row>
    <row r="33" spans="1:72" x14ac:dyDescent="0.2">
      <c r="H33" s="11" t="s">
        <v>17</v>
      </c>
      <c r="I33" s="11">
        <v>4.62</v>
      </c>
      <c r="L33" s="11" t="s">
        <v>42</v>
      </c>
      <c r="M33" s="11">
        <f>((B36-B37)*F27)/(0.81*B27*F28)</f>
        <v>-1.7500660701476185</v>
      </c>
      <c r="O33" s="11">
        <f>B35</f>
        <v>9</v>
      </c>
      <c r="Y33" s="11" t="s">
        <v>17</v>
      </c>
      <c r="Z33" s="11">
        <v>4.62</v>
      </c>
      <c r="AC33" s="11" t="s">
        <v>42</v>
      </c>
      <c r="AD33" s="11">
        <f>((S36-S37)*W27)/(0.81*S27*W28)</f>
        <v>-1.7500660701476185</v>
      </c>
      <c r="AF33" s="11">
        <f>S35</f>
        <v>9</v>
      </c>
      <c r="AR33" s="11" t="s">
        <v>17</v>
      </c>
      <c r="AS33" s="11">
        <v>4.62</v>
      </c>
      <c r="AV33" s="11" t="s">
        <v>42</v>
      </c>
      <c r="AW33" s="11">
        <f>((AL36-AL37)*AP27)/(0.81*AL27*AP28)</f>
        <v>0</v>
      </c>
      <c r="AY33" s="11">
        <f>AL35</f>
        <v>9</v>
      </c>
      <c r="BJ33" s="11" t="s">
        <v>17</v>
      </c>
      <c r="BK33" s="11">
        <v>4.62</v>
      </c>
      <c r="BN33" s="11" t="s">
        <v>42</v>
      </c>
      <c r="BO33" s="11">
        <f>((BD36-BD37)*BH27)/(0.81*BD27*BH28)</f>
        <v>-1.7500660701476185</v>
      </c>
      <c r="BQ33" s="11">
        <f>BD35</f>
        <v>9</v>
      </c>
    </row>
    <row r="34" spans="1:72" x14ac:dyDescent="0.2">
      <c r="H34" s="11" t="s">
        <v>17</v>
      </c>
      <c r="I34" s="11">
        <v>3.08</v>
      </c>
      <c r="L34" s="11" t="s">
        <v>43</v>
      </c>
      <c r="M34" s="11">
        <f>B37/B36</f>
        <v>1.1405109489051093</v>
      </c>
      <c r="N34" s="11" t="s">
        <v>44</v>
      </c>
      <c r="O34" s="11">
        <f>(0.0035/0.00196)*M34</f>
        <v>2.0366266944734095</v>
      </c>
      <c r="Y34" s="11" t="s">
        <v>17</v>
      </c>
      <c r="Z34" s="11">
        <v>3.08</v>
      </c>
      <c r="AC34" s="11" t="s">
        <v>43</v>
      </c>
      <c r="AD34" s="11">
        <f>S37/S36</f>
        <v>1.1405109489051093</v>
      </c>
      <c r="AE34" s="11" t="s">
        <v>44</v>
      </c>
      <c r="AF34" s="11">
        <f>(0.0035/0.00196)*AD34</f>
        <v>2.0366266944734095</v>
      </c>
      <c r="AR34" s="11" t="s">
        <v>17</v>
      </c>
      <c r="AS34" s="11">
        <v>3.08</v>
      </c>
      <c r="AV34" s="11" t="s">
        <v>43</v>
      </c>
      <c r="AW34" s="11">
        <f>AL37/AL36</f>
        <v>1</v>
      </c>
      <c r="AX34" s="11" t="s">
        <v>44</v>
      </c>
      <c r="AY34" s="11">
        <f>(0.0035/0.00196)*AW34</f>
        <v>1.7857142857142858</v>
      </c>
      <c r="BJ34" s="11" t="s">
        <v>17</v>
      </c>
      <c r="BK34" s="11">
        <v>3.08</v>
      </c>
      <c r="BN34" s="11" t="s">
        <v>43</v>
      </c>
      <c r="BO34" s="11">
        <f>BD37/BD36</f>
        <v>1.1405109489051093</v>
      </c>
      <c r="BP34" s="11" t="s">
        <v>44</v>
      </c>
      <c r="BQ34" s="11">
        <f>(0.0035/0.00196)*BO34</f>
        <v>2.0366266944734095</v>
      </c>
    </row>
    <row r="35" spans="1:72" x14ac:dyDescent="0.2">
      <c r="B35" s="11">
        <v>9</v>
      </c>
      <c r="C35" s="11" t="s">
        <v>28</v>
      </c>
      <c r="L35" s="11" t="s">
        <v>45</v>
      </c>
      <c r="M35" s="11">
        <f>(B36*F27)/(B27*B30*F28)</f>
        <v>0.18015290519877677</v>
      </c>
      <c r="S35" s="11">
        <v>9</v>
      </c>
      <c r="T35" s="11" t="s">
        <v>28</v>
      </c>
      <c r="AC35" s="11" t="s">
        <v>45</v>
      </c>
      <c r="AD35" s="11">
        <f>(S36*W27)/(S27*S30*W28)</f>
        <v>0.18015290519877677</v>
      </c>
      <c r="AL35" s="11">
        <v>9</v>
      </c>
      <c r="AM35" s="11" t="s">
        <v>28</v>
      </c>
      <c r="AV35" s="11" t="s">
        <v>45</v>
      </c>
      <c r="AW35" s="11">
        <f>(AL36*AP27)/(AL27*AL30*AP28)</f>
        <v>0.18015290519877677</v>
      </c>
      <c r="BD35" s="11">
        <v>9</v>
      </c>
      <c r="BE35" s="11" t="s">
        <v>28</v>
      </c>
      <c r="BN35" s="11" t="s">
        <v>45</v>
      </c>
      <c r="BO35" s="11">
        <f>(BD36*BH27)/(BD27*BD30*BH28)</f>
        <v>0.18015290519877677</v>
      </c>
    </row>
    <row r="36" spans="1:72" x14ac:dyDescent="0.2">
      <c r="A36" s="11" t="s">
        <v>29</v>
      </c>
      <c r="B36" s="11">
        <f>I29</f>
        <v>10.96</v>
      </c>
      <c r="C36" s="11">
        <f>B37</f>
        <v>12.5</v>
      </c>
      <c r="L36" s="11" t="s">
        <v>46</v>
      </c>
      <c r="M36" s="11">
        <f>(M35/(2*0.81))*((1-O34)+SQRT(((1-O34)^2)+((4*0.81*O34/M35)*B29/B30)))*B30</f>
        <v>5.508497602210789</v>
      </c>
      <c r="R36" s="11" t="s">
        <v>29</v>
      </c>
      <c r="S36" s="11">
        <f>Z29</f>
        <v>10.96</v>
      </c>
      <c r="T36" s="11">
        <f>S37</f>
        <v>12.5</v>
      </c>
      <c r="AC36" s="11" t="s">
        <v>46</v>
      </c>
      <c r="AD36" s="11">
        <f>(AD35/(2*0.81))*((1-AF34)+SQRT(((1-AF34)^2)+((4*0.81*AF34/AD35)*S29/S30)))*S30</f>
        <v>5.508497602210789</v>
      </c>
      <c r="AK36" s="11" t="s">
        <v>29</v>
      </c>
      <c r="AL36" s="11">
        <f>AS29</f>
        <v>10.96</v>
      </c>
      <c r="AM36" s="11">
        <f>AL37</f>
        <v>10.96</v>
      </c>
      <c r="AV36" s="11" t="s">
        <v>46</v>
      </c>
      <c r="AW36" s="11">
        <f>(AW35/(2*0.81))*((1-AY34)+SQRT(((1-AY34)^2)+((4*0.81*AY34/AW35)*AL29/AL30)))*AL30</f>
        <v>5.7326936986665773</v>
      </c>
      <c r="BC36" s="11" t="s">
        <v>29</v>
      </c>
      <c r="BD36" s="11">
        <f>BK29</f>
        <v>10.96</v>
      </c>
      <c r="BE36" s="11">
        <f>BD37</f>
        <v>12.5</v>
      </c>
      <c r="BN36" s="11" t="s">
        <v>46</v>
      </c>
      <c r="BO36" s="11">
        <f>(BO35/(2*0.81))*((1-BQ34)+SQRT(((1-BQ34)^2)+((4*0.81*BQ34/BO35)*BD29/BD30)))*BD30</f>
        <v>5.508497602210789</v>
      </c>
    </row>
    <row r="37" spans="1:72" x14ac:dyDescent="0.2">
      <c r="A37" s="11" t="s">
        <v>30</v>
      </c>
      <c r="B37" s="11">
        <f>I28</f>
        <v>12.5</v>
      </c>
      <c r="C37" s="11">
        <f>B36</f>
        <v>10.96</v>
      </c>
      <c r="R37" s="11" t="s">
        <v>30</v>
      </c>
      <c r="S37" s="11">
        <f>Z28</f>
        <v>12.5</v>
      </c>
      <c r="T37" s="11">
        <f>S36</f>
        <v>10.96</v>
      </c>
      <c r="AK37" s="11" t="s">
        <v>30</v>
      </c>
      <c r="AL37" s="11">
        <f>AS29</f>
        <v>10.96</v>
      </c>
      <c r="AM37" s="11">
        <f>AL36</f>
        <v>10.96</v>
      </c>
      <c r="BC37" s="11" t="s">
        <v>30</v>
      </c>
      <c r="BD37" s="11">
        <f>BK28</f>
        <v>12.5</v>
      </c>
      <c r="BE37" s="11">
        <f>BD36</f>
        <v>10.96</v>
      </c>
    </row>
    <row r="38" spans="1:72" x14ac:dyDescent="0.2">
      <c r="A38" s="11" t="s">
        <v>31</v>
      </c>
      <c r="B38" s="11">
        <f>M36</f>
        <v>5.508497602210789</v>
      </c>
      <c r="C38" s="11">
        <f>M41</f>
        <v>6.2342490935304813</v>
      </c>
      <c r="L38" s="11" t="s">
        <v>42</v>
      </c>
      <c r="M38" s="11">
        <f>((C36-C37)*F27)/(0.81*B27*F28)</f>
        <v>1.7500660701476185</v>
      </c>
      <c r="O38" s="11" t="str">
        <f>C35</f>
        <v>9'</v>
      </c>
      <c r="R38" s="11" t="s">
        <v>31</v>
      </c>
      <c r="S38" s="11">
        <f>AD36</f>
        <v>5.508497602210789</v>
      </c>
      <c r="T38" s="11">
        <f>AD41</f>
        <v>6.2342490935304813</v>
      </c>
      <c r="AC38" s="11" t="s">
        <v>42</v>
      </c>
      <c r="AD38" s="11">
        <f>((T36-T37)*W27)/(0.81*S27*W28)</f>
        <v>1.7500660701476185</v>
      </c>
      <c r="AF38" s="11" t="str">
        <f>T35</f>
        <v>9'</v>
      </c>
      <c r="AK38" s="11" t="s">
        <v>31</v>
      </c>
      <c r="AL38" s="11">
        <f>AW36</f>
        <v>5.7326936986665773</v>
      </c>
      <c r="AM38" s="11">
        <f>AW41</f>
        <v>5.7326936986665773</v>
      </c>
      <c r="AV38" s="11" t="s">
        <v>42</v>
      </c>
      <c r="AW38" s="11">
        <f>((AM36-AM37)*AP27)/(0.81*AL27*AP28)</f>
        <v>0</v>
      </c>
      <c r="AY38" s="11" t="str">
        <f>AM35</f>
        <v>9'</v>
      </c>
      <c r="BC38" s="11" t="s">
        <v>31</v>
      </c>
      <c r="BD38" s="11">
        <f>BO36</f>
        <v>5.508497602210789</v>
      </c>
      <c r="BE38" s="11">
        <f>BO41</f>
        <v>6.2342490935304813</v>
      </c>
      <c r="BN38" s="11" t="s">
        <v>42</v>
      </c>
      <c r="BO38" s="11">
        <f>((BE36-BE37)*BH27)/(0.81*BD27*BH28)</f>
        <v>1.7500660701476185</v>
      </c>
      <c r="BQ38" s="11" t="str">
        <f>BE35</f>
        <v>9'</v>
      </c>
    </row>
    <row r="39" spans="1:72" x14ac:dyDescent="0.2">
      <c r="A39" s="11" t="s">
        <v>32</v>
      </c>
      <c r="B39" s="11">
        <f>(B38-B29)/B38*0.0035</f>
        <v>9.5847216228591662E-4</v>
      </c>
      <c r="C39" s="11">
        <f>(C38-B29)/C38*0.0035</f>
        <v>1.2543406126443784E-3</v>
      </c>
      <c r="L39" s="11" t="s">
        <v>43</v>
      </c>
      <c r="M39" s="11">
        <f>C37/C36</f>
        <v>0.87680000000000002</v>
      </c>
      <c r="N39" s="11" t="s">
        <v>44</v>
      </c>
      <c r="O39" s="11">
        <f>(0.0035/0.00196)*M39</f>
        <v>1.5657142857142858</v>
      </c>
      <c r="R39" s="11" t="s">
        <v>32</v>
      </c>
      <c r="S39" s="11">
        <f>(S38-S29)/S38*0.0035</f>
        <v>9.5847216228591662E-4</v>
      </c>
      <c r="T39" s="11">
        <f>(T38-S29)/T38*0.0035</f>
        <v>1.2543406126443784E-3</v>
      </c>
      <c r="AC39" s="11" t="s">
        <v>43</v>
      </c>
      <c r="AD39" s="11">
        <f>T37/T36</f>
        <v>0.87680000000000002</v>
      </c>
      <c r="AE39" s="11" t="s">
        <v>44</v>
      </c>
      <c r="AF39" s="11">
        <f>(0.0035/0.00196)*AD39</f>
        <v>1.5657142857142858</v>
      </c>
      <c r="AK39" s="11" t="s">
        <v>32</v>
      </c>
      <c r="AL39" s="11">
        <f>(AL38-AL29)/AL38*0.0035</f>
        <v>1.0578670803122806E-3</v>
      </c>
      <c r="AM39" s="11">
        <f>(AM38-AL29)/AM38*0.0035</f>
        <v>1.0578670803122806E-3</v>
      </c>
      <c r="AV39" s="11" t="s">
        <v>43</v>
      </c>
      <c r="AW39" s="11">
        <f>AM37/AM36</f>
        <v>1</v>
      </c>
      <c r="AX39" s="11" t="s">
        <v>44</v>
      </c>
      <c r="AY39" s="11">
        <f>(0.0035/0.00196)*AW39</f>
        <v>1.7857142857142858</v>
      </c>
      <c r="BC39" s="11" t="s">
        <v>32</v>
      </c>
      <c r="BD39" s="11">
        <f>(BD38-BD29)/BD38*0.0035</f>
        <v>9.5847216228591662E-4</v>
      </c>
      <c r="BE39" s="11">
        <f>(BE38-BD29)/BE38*0.0035</f>
        <v>1.2543406126443784E-3</v>
      </c>
      <c r="BN39" s="11" t="s">
        <v>43</v>
      </c>
      <c r="BO39" s="11">
        <f>BE37/BE36</f>
        <v>0.87680000000000002</v>
      </c>
      <c r="BP39" s="11" t="s">
        <v>44</v>
      </c>
      <c r="BQ39" s="11">
        <f>(0.0035/0.00196)*BO39</f>
        <v>1.5657142857142858</v>
      </c>
    </row>
    <row r="40" spans="1:72" x14ac:dyDescent="0.2">
      <c r="A40" s="11" t="s">
        <v>33</v>
      </c>
      <c r="B40" s="11">
        <f>B39*200000</f>
        <v>191.69443245718332</v>
      </c>
      <c r="C40" s="11">
        <f>C39*200000</f>
        <v>250.86812252887569</v>
      </c>
      <c r="L40" s="11" t="s">
        <v>45</v>
      </c>
      <c r="M40" s="11">
        <f>(C36*F27)/(B27*B30*F28)</f>
        <v>0.20546636085626913</v>
      </c>
      <c r="R40" s="11" t="s">
        <v>33</v>
      </c>
      <c r="S40" s="11">
        <f>S39*200000</f>
        <v>191.69443245718332</v>
      </c>
      <c r="T40" s="11">
        <f>T39*200000</f>
        <v>250.86812252887569</v>
      </c>
      <c r="AC40" s="11" t="s">
        <v>45</v>
      </c>
      <c r="AD40" s="11">
        <f>(T36*W27)/(S27*S30*W28)</f>
        <v>0.20546636085626913</v>
      </c>
      <c r="AK40" s="11" t="s">
        <v>33</v>
      </c>
      <c r="AL40" s="11">
        <f>AL39*200000</f>
        <v>211.57341606245612</v>
      </c>
      <c r="AM40" s="11">
        <f>AM39*200000</f>
        <v>211.57341606245612</v>
      </c>
      <c r="AV40" s="11" t="s">
        <v>45</v>
      </c>
      <c r="AW40" s="11">
        <f>(AM36*AP27)/(AL27*AL30*AP28)</f>
        <v>0.18015290519877677</v>
      </c>
      <c r="BC40" s="11" t="s">
        <v>33</v>
      </c>
      <c r="BD40" s="11">
        <f>BD39*200000</f>
        <v>191.69443245718332</v>
      </c>
      <c r="BE40" s="11">
        <f>BE39*200000</f>
        <v>250.86812252887569</v>
      </c>
      <c r="BN40" s="11" t="s">
        <v>45</v>
      </c>
      <c r="BO40" s="11">
        <f>(BE36*BH27)/(BD27*BD30*BH28)</f>
        <v>0.20546636085626913</v>
      </c>
    </row>
    <row r="41" spans="1:72" x14ac:dyDescent="0.2">
      <c r="A41" s="11" t="s">
        <v>34</v>
      </c>
      <c r="B41" s="11">
        <f>IF(ABS(B40)&gt;F27,F27*SIGN(B40),B40)</f>
        <v>191.69443245718332</v>
      </c>
      <c r="C41" s="11">
        <f>IF(ABS(C40)&gt;F27,F27*SIGN(C40),C40)</f>
        <v>250.86812252887569</v>
      </c>
      <c r="L41" s="11" t="s">
        <v>46</v>
      </c>
      <c r="M41" s="11">
        <f>(M40/(2*0.81))*((1-O39)+SQRT(((1-O39)^2)+((4*0.81*O39/M40)*B29/B30)))*B30</f>
        <v>6.2342490935304813</v>
      </c>
      <c r="R41" s="11" t="s">
        <v>34</v>
      </c>
      <c r="S41" s="11">
        <f>IF(ABS(S40)&gt;W27,W27*SIGN(S40),S40)</f>
        <v>191.69443245718332</v>
      </c>
      <c r="T41" s="11">
        <f>IF(ABS(T40)&gt;W27,W27*SIGN(T40),T40)</f>
        <v>250.86812252887569</v>
      </c>
      <c r="AC41" s="11" t="s">
        <v>46</v>
      </c>
      <c r="AD41" s="11">
        <f>(AD40/(2*0.81))*((1-AF39)+SQRT(((1-AF39)^2)+((4*0.81*AF39/AD40)*S29/S30)))*S30</f>
        <v>6.2342490935304813</v>
      </c>
      <c r="AK41" s="11" t="s">
        <v>34</v>
      </c>
      <c r="AL41" s="11">
        <f>IF(ABS(AL40)&gt;AP27,AP27*SIGN(AL40),AL40)</f>
        <v>211.57341606245612</v>
      </c>
      <c r="AM41" s="11">
        <f>IF(ABS(AM40)&gt;AP27,AP27*SIGN(AM40),AM40)</f>
        <v>211.57341606245612</v>
      </c>
      <c r="AV41" s="11" t="s">
        <v>46</v>
      </c>
      <c r="AW41" s="11">
        <f>(AW40/(2*0.81))*((1-AY39)+SQRT(((1-AY39)^2)+((4*0.81*AY39/AW40)*AL29/AL30)))*AL30</f>
        <v>5.7326936986665773</v>
      </c>
      <c r="BC41" s="11" t="s">
        <v>34</v>
      </c>
      <c r="BD41" s="11">
        <f>IF(ABS(BD40)&gt;BH27,BH27*SIGN(BD40),BD40)</f>
        <v>191.69443245718332</v>
      </c>
      <c r="BE41" s="11">
        <f>IF(ABS(BE40)&gt;BH27,BH27*SIGN(BE40),BE40)</f>
        <v>250.86812252887569</v>
      </c>
      <c r="BN41" s="11" t="s">
        <v>46</v>
      </c>
      <c r="BO41" s="11">
        <f>(BO40/(2*0.81))*((1-BQ39)+SQRT(((1-BQ39)^2)+((4*0.81*BQ39/BO40)*BD29/BD30)))*BD30</f>
        <v>6.2342490935304813</v>
      </c>
    </row>
    <row r="42" spans="1:72" x14ac:dyDescent="0.2">
      <c r="A42" s="11" t="s">
        <v>35</v>
      </c>
      <c r="B42" s="11">
        <f>0.81*B27*B38*F28/10</f>
        <v>189.67464878668434</v>
      </c>
      <c r="C42" s="11">
        <f>0.81*B27*C38*F28/10</f>
        <v>214.66452246244444</v>
      </c>
      <c r="R42" s="11" t="s">
        <v>35</v>
      </c>
      <c r="S42" s="11">
        <f>0.81*S27*S38*W28/10</f>
        <v>189.67464878668434</v>
      </c>
      <c r="T42" s="11">
        <f>0.81*S27*T38*W28/10</f>
        <v>214.66452246244444</v>
      </c>
      <c r="AK42" s="11" t="s">
        <v>35</v>
      </c>
      <c r="AL42" s="11">
        <f>0.81*AL27*AL38*AP28/10</f>
        <v>197.39441539555611</v>
      </c>
      <c r="AM42" s="11">
        <f>0.81*AL27*AM38*AP28/10</f>
        <v>197.39441539555611</v>
      </c>
      <c r="BC42" s="11" t="s">
        <v>35</v>
      </c>
      <c r="BD42" s="11">
        <f>0.81*BD27*BD38*BH28/10</f>
        <v>189.67464878668434</v>
      </c>
      <c r="BE42" s="11">
        <f>0.81*BD27*BE38*BH28/10</f>
        <v>214.66452246244444</v>
      </c>
    </row>
    <row r="43" spans="1:72" x14ac:dyDescent="0.2">
      <c r="A43" s="11" t="s">
        <v>36</v>
      </c>
      <c r="B43" s="11">
        <f>B37*B41/10</f>
        <v>239.61804057147916</v>
      </c>
      <c r="C43" s="11">
        <f>C37*C41/10</f>
        <v>274.95146229164777</v>
      </c>
      <c r="R43" s="11" t="s">
        <v>36</v>
      </c>
      <c r="S43" s="11">
        <f>S37*S41/10</f>
        <v>239.61804057147916</v>
      </c>
      <c r="T43" s="11">
        <f>T37*T41/10</f>
        <v>274.95146229164777</v>
      </c>
      <c r="AK43" s="11" t="s">
        <v>36</v>
      </c>
      <c r="AL43" s="11">
        <f>AL37*AL41/10</f>
        <v>231.8844640044519</v>
      </c>
      <c r="AM43" s="11">
        <f>AM37*AM41/10</f>
        <v>231.8844640044519</v>
      </c>
      <c r="BC43" s="11" t="s">
        <v>36</v>
      </c>
      <c r="BD43" s="11">
        <f>BD37*BD41/10</f>
        <v>239.61804057147916</v>
      </c>
      <c r="BE43" s="11">
        <f>BE37*BE41/10</f>
        <v>274.95146229164777</v>
      </c>
    </row>
    <row r="44" spans="1:72" x14ac:dyDescent="0.2">
      <c r="A44" s="11" t="s">
        <v>37</v>
      </c>
      <c r="B44" s="11">
        <f>B36*F27/10</f>
        <v>428.8648</v>
      </c>
      <c r="C44" s="11">
        <f>C36*F27/10</f>
        <v>489.125</v>
      </c>
      <c r="R44" s="11" t="s">
        <v>37</v>
      </c>
      <c r="S44" s="11">
        <f>S36*W27/10</f>
        <v>428.8648</v>
      </c>
      <c r="T44" s="11">
        <f>T36*W27/10</f>
        <v>489.125</v>
      </c>
      <c r="AK44" s="11" t="s">
        <v>37</v>
      </c>
      <c r="AL44" s="11">
        <f>AL36*AP27/10</f>
        <v>428.8648</v>
      </c>
      <c r="AM44" s="11">
        <f>AM36*AP27/10</f>
        <v>428.8648</v>
      </c>
      <c r="BC44" s="11" t="s">
        <v>37</v>
      </c>
      <c r="BD44" s="11">
        <f>BD36*BH27/10</f>
        <v>428.8648</v>
      </c>
      <c r="BE44" s="11">
        <f>BE36*BH27/10</f>
        <v>489.125</v>
      </c>
    </row>
    <row r="45" spans="1:72" x14ac:dyDescent="0.2">
      <c r="A45" s="11" t="s">
        <v>38</v>
      </c>
      <c r="B45" s="11">
        <f>B44-B43-B42</f>
        <v>-0.42788935816349749</v>
      </c>
      <c r="C45" s="11">
        <f>C44-C43-C42</f>
        <v>-0.4909847540922101</v>
      </c>
      <c r="R45" s="11" t="s">
        <v>38</v>
      </c>
      <c r="S45" s="11">
        <f>S44-S43-S42</f>
        <v>-0.42788935816349749</v>
      </c>
      <c r="T45" s="11">
        <f>T44-T43-T42</f>
        <v>-0.4909847540922101</v>
      </c>
      <c r="AK45" s="11" t="s">
        <v>38</v>
      </c>
      <c r="AL45" s="11">
        <f>AL44-AL43-AL42</f>
        <v>-0.41407940000800636</v>
      </c>
      <c r="AM45" s="11">
        <f>AM44-AM43-AM42</f>
        <v>-0.41407940000800636</v>
      </c>
      <c r="BC45" s="11" t="s">
        <v>38</v>
      </c>
      <c r="BD45" s="11">
        <f>BD44-BD43-BD42</f>
        <v>-0.42788935816349749</v>
      </c>
      <c r="BE45" s="11">
        <f>BE44-BE43-BE42</f>
        <v>-0.4909847540922101</v>
      </c>
    </row>
    <row r="46" spans="1:72" x14ac:dyDescent="0.2">
      <c r="A46" s="11" t="s">
        <v>39</v>
      </c>
      <c r="B46" s="11">
        <f>(B44*(B28-B29)-B43*B29-B42*0.416*B38)/100</f>
        <v>226.23310540928767</v>
      </c>
      <c r="C46" s="11">
        <f>-(C44*(B28-B29)-C43*B29-C42*0.416*C38)/100</f>
        <v>-257.34472955330352</v>
      </c>
      <c r="R46" s="11" t="s">
        <v>39</v>
      </c>
      <c r="S46" s="11">
        <f>(S44*(S28-S29)-S43*S29-S42*0.416*S38)/100</f>
        <v>226.23310540928767</v>
      </c>
      <c r="T46" s="11">
        <f>-(T44*(S28-S29)-T43*S29-T42*0.416*T38)/100</f>
        <v>-257.34472955330352</v>
      </c>
      <c r="AK46" s="11" t="s">
        <v>39</v>
      </c>
      <c r="AL46" s="11">
        <f>(AL44*(AL28-AL29)-AL43*AL29-AL42*0.416*AL38)/100</f>
        <v>226.18144627925523</v>
      </c>
      <c r="AM46" s="11">
        <f>-(AM44*(AL28-AL29)-AM43*AL29-AM42*0.416*AM38)/100</f>
        <v>-226.18144627925523</v>
      </c>
      <c r="BC46" s="11" t="s">
        <v>39</v>
      </c>
      <c r="BD46" s="11">
        <f>(BD44*(BD28-BD29)-BD43*BD29-BD42*0.416*BD38)/100</f>
        <v>226.23310540928767</v>
      </c>
      <c r="BE46" s="11">
        <f>-(BE44*(BD28-BD29)-BE43*BD29-BE42*0.416*BE38)/100</f>
        <v>-257.34472955330352</v>
      </c>
    </row>
    <row r="48" spans="1:72" x14ac:dyDescent="0.2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7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7"/>
      <c r="AJ48" s="28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7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  <c r="BO48" s="26"/>
      <c r="BP48" s="26"/>
      <c r="BQ48" s="26"/>
      <c r="BR48" s="26"/>
      <c r="BS48" s="26"/>
      <c r="BT48" s="26"/>
    </row>
    <row r="49" spans="1:71" x14ac:dyDescent="0.2">
      <c r="A49" s="11" t="s">
        <v>19</v>
      </c>
      <c r="C49" s="11">
        <v>3</v>
      </c>
      <c r="L49" s="21">
        <v>15</v>
      </c>
      <c r="M49" s="11">
        <v>19</v>
      </c>
      <c r="N49" s="11">
        <v>19</v>
      </c>
      <c r="O49" s="11">
        <v>23</v>
      </c>
      <c r="P49" s="11">
        <v>23</v>
      </c>
      <c r="Q49" s="23">
        <v>27</v>
      </c>
      <c r="R49" s="11" t="s">
        <v>19</v>
      </c>
      <c r="T49" s="11">
        <v>3</v>
      </c>
      <c r="AC49" s="11">
        <v>15</v>
      </c>
      <c r="AD49" s="21">
        <v>19</v>
      </c>
      <c r="AE49" s="21">
        <v>19</v>
      </c>
      <c r="AF49" s="11">
        <v>23</v>
      </c>
      <c r="AG49" s="11">
        <v>23</v>
      </c>
      <c r="AH49" s="11">
        <v>27</v>
      </c>
      <c r="AK49" s="11" t="s">
        <v>19</v>
      </c>
      <c r="AM49" s="11">
        <v>3</v>
      </c>
      <c r="AV49" s="11">
        <v>15</v>
      </c>
      <c r="AW49" s="11">
        <v>19</v>
      </c>
      <c r="AX49" s="11">
        <v>19</v>
      </c>
      <c r="AY49" s="21">
        <v>23</v>
      </c>
      <c r="AZ49" s="21">
        <v>23</v>
      </c>
      <c r="BA49" s="23">
        <v>27</v>
      </c>
      <c r="BC49" s="11" t="s">
        <v>19</v>
      </c>
      <c r="BE49" s="11">
        <v>3</v>
      </c>
      <c r="BN49" s="11">
        <v>15</v>
      </c>
      <c r="BO49" s="11">
        <v>19</v>
      </c>
      <c r="BP49" s="11">
        <v>19</v>
      </c>
      <c r="BQ49" s="11">
        <v>23</v>
      </c>
      <c r="BR49" s="11">
        <v>23</v>
      </c>
      <c r="BS49" s="21">
        <v>27</v>
      </c>
    </row>
    <row r="50" spans="1:71" x14ac:dyDescent="0.2">
      <c r="J50" s="11" t="s">
        <v>40</v>
      </c>
      <c r="L50" s="18" t="s">
        <v>13</v>
      </c>
      <c r="M50" s="5" t="s">
        <v>13</v>
      </c>
      <c r="N50" s="5" t="s">
        <v>13</v>
      </c>
      <c r="O50" s="5" t="s">
        <v>13</v>
      </c>
      <c r="P50" s="5" t="s">
        <v>13</v>
      </c>
      <c r="Q50" s="5" t="s">
        <v>13</v>
      </c>
      <c r="AA50" s="11" t="s">
        <v>40</v>
      </c>
      <c r="AC50" s="5" t="s">
        <v>13</v>
      </c>
      <c r="AD50" s="18" t="s">
        <v>13</v>
      </c>
      <c r="AE50" s="18" t="s">
        <v>13</v>
      </c>
      <c r="AF50" s="5" t="s">
        <v>13</v>
      </c>
      <c r="AG50" s="5" t="s">
        <v>13</v>
      </c>
      <c r="AH50" s="5" t="s">
        <v>13</v>
      </c>
      <c r="AT50" s="11" t="s">
        <v>40</v>
      </c>
      <c r="AV50" s="5" t="s">
        <v>13</v>
      </c>
      <c r="AW50" s="5" t="s">
        <v>13</v>
      </c>
      <c r="AX50" s="5" t="s">
        <v>13</v>
      </c>
      <c r="AY50" s="18" t="s">
        <v>13</v>
      </c>
      <c r="AZ50" s="18" t="s">
        <v>13</v>
      </c>
      <c r="BA50" s="17" t="s">
        <v>13</v>
      </c>
      <c r="BL50" s="11" t="s">
        <v>40</v>
      </c>
      <c r="BN50" s="5" t="s">
        <v>13</v>
      </c>
      <c r="BO50" s="5" t="s">
        <v>13</v>
      </c>
      <c r="BP50" s="5" t="s">
        <v>13</v>
      </c>
      <c r="BQ50" s="5" t="s">
        <v>13</v>
      </c>
      <c r="BR50" s="5" t="s">
        <v>13</v>
      </c>
      <c r="BS50" s="18" t="s">
        <v>13</v>
      </c>
    </row>
    <row r="51" spans="1:71" x14ac:dyDescent="0.2">
      <c r="A51" s="11" t="s">
        <v>20</v>
      </c>
      <c r="B51" s="11">
        <v>30</v>
      </c>
      <c r="C51" s="11" t="s">
        <v>21</v>
      </c>
      <c r="E51" s="11" t="s">
        <v>22</v>
      </c>
      <c r="F51" s="11">
        <v>391.3</v>
      </c>
      <c r="G51" s="11" t="s">
        <v>23</v>
      </c>
      <c r="I51" s="11" t="s">
        <v>41</v>
      </c>
      <c r="J51" s="11" t="s">
        <v>4</v>
      </c>
      <c r="L51" s="18" t="s">
        <v>15</v>
      </c>
      <c r="M51" s="5" t="s">
        <v>15</v>
      </c>
      <c r="N51" s="5" t="s">
        <v>15</v>
      </c>
      <c r="O51" s="5" t="s">
        <v>15</v>
      </c>
      <c r="P51" s="5" t="s">
        <v>15</v>
      </c>
      <c r="Q51" s="5" t="s">
        <v>15</v>
      </c>
      <c r="R51" s="11" t="s">
        <v>20</v>
      </c>
      <c r="S51" s="11">
        <v>30</v>
      </c>
      <c r="T51" s="11" t="s">
        <v>21</v>
      </c>
      <c r="V51" s="11" t="s">
        <v>22</v>
      </c>
      <c r="W51" s="11">
        <v>391.3</v>
      </c>
      <c r="X51" s="11" t="s">
        <v>23</v>
      </c>
      <c r="Z51" s="11" t="s">
        <v>41</v>
      </c>
      <c r="AA51" s="11" t="s">
        <v>4</v>
      </c>
      <c r="AC51" s="5" t="s">
        <v>15</v>
      </c>
      <c r="AD51" s="18" t="s">
        <v>15</v>
      </c>
      <c r="AE51" s="18" t="s">
        <v>15</v>
      </c>
      <c r="AF51" s="5" t="s">
        <v>15</v>
      </c>
      <c r="AG51" s="5" t="s">
        <v>15</v>
      </c>
      <c r="AH51" s="5" t="s">
        <v>15</v>
      </c>
      <c r="AK51" s="11" t="s">
        <v>20</v>
      </c>
      <c r="AL51" s="11">
        <v>30</v>
      </c>
      <c r="AM51" s="11" t="s">
        <v>21</v>
      </c>
      <c r="AO51" s="11" t="s">
        <v>22</v>
      </c>
      <c r="AP51" s="11">
        <v>391.3</v>
      </c>
      <c r="AQ51" s="11" t="s">
        <v>23</v>
      </c>
      <c r="AS51" s="11" t="s">
        <v>41</v>
      </c>
      <c r="AT51" s="11" t="s">
        <v>4</v>
      </c>
      <c r="AV51" s="5" t="s">
        <v>15</v>
      </c>
      <c r="AW51" s="5" t="s">
        <v>15</v>
      </c>
      <c r="AX51" s="5" t="s">
        <v>15</v>
      </c>
      <c r="AY51" s="18" t="s">
        <v>15</v>
      </c>
      <c r="AZ51" s="18" t="s">
        <v>15</v>
      </c>
      <c r="BA51" s="17" t="s">
        <v>15</v>
      </c>
      <c r="BC51" s="11" t="s">
        <v>20</v>
      </c>
      <c r="BD51" s="11">
        <v>30</v>
      </c>
      <c r="BE51" s="11" t="s">
        <v>21</v>
      </c>
      <c r="BG51" s="11" t="s">
        <v>22</v>
      </c>
      <c r="BH51" s="11">
        <v>391.3</v>
      </c>
      <c r="BI51" s="11" t="s">
        <v>23</v>
      </c>
      <c r="BK51" s="11" t="s">
        <v>41</v>
      </c>
      <c r="BL51" s="11" t="s">
        <v>4</v>
      </c>
      <c r="BN51" s="5" t="s">
        <v>15</v>
      </c>
      <c r="BO51" s="5" t="s">
        <v>15</v>
      </c>
      <c r="BP51" s="5" t="s">
        <v>15</v>
      </c>
      <c r="BQ51" s="5" t="s">
        <v>15</v>
      </c>
      <c r="BR51" s="5" t="s">
        <v>15</v>
      </c>
      <c r="BS51" s="18" t="s">
        <v>15</v>
      </c>
    </row>
    <row r="52" spans="1:71" x14ac:dyDescent="0.2">
      <c r="A52" s="11" t="s">
        <v>24</v>
      </c>
      <c r="B52" s="11">
        <v>60</v>
      </c>
      <c r="C52" s="11" t="s">
        <v>21</v>
      </c>
      <c r="E52" s="11" t="s">
        <v>25</v>
      </c>
      <c r="F52" s="11">
        <v>14.17</v>
      </c>
      <c r="G52" s="11" t="s">
        <v>23</v>
      </c>
      <c r="H52" s="11" t="s">
        <v>14</v>
      </c>
      <c r="I52" s="11">
        <v>12.5</v>
      </c>
      <c r="R52" s="11" t="s">
        <v>24</v>
      </c>
      <c r="S52" s="11">
        <v>60</v>
      </c>
      <c r="T52" s="11" t="s">
        <v>21</v>
      </c>
      <c r="V52" s="11" t="s">
        <v>25</v>
      </c>
      <c r="W52" s="11">
        <v>14.17</v>
      </c>
      <c r="X52" s="11" t="s">
        <v>23</v>
      </c>
      <c r="Y52" s="11" t="s">
        <v>14</v>
      </c>
      <c r="Z52" s="11">
        <v>12.5</v>
      </c>
      <c r="AK52" s="11" t="s">
        <v>24</v>
      </c>
      <c r="AL52" s="11">
        <v>60</v>
      </c>
      <c r="AM52" s="11" t="s">
        <v>21</v>
      </c>
      <c r="AO52" s="11" t="s">
        <v>25</v>
      </c>
      <c r="AP52" s="11">
        <v>14.17</v>
      </c>
      <c r="AQ52" s="11" t="s">
        <v>23</v>
      </c>
      <c r="AR52" s="11" t="s">
        <v>14</v>
      </c>
      <c r="AS52" s="11">
        <v>12.5</v>
      </c>
      <c r="BC52" s="11" t="s">
        <v>24</v>
      </c>
      <c r="BD52" s="11">
        <v>60</v>
      </c>
      <c r="BE52" s="11" t="s">
        <v>21</v>
      </c>
      <c r="BG52" s="11" t="s">
        <v>25</v>
      </c>
      <c r="BH52" s="11">
        <v>14.17</v>
      </c>
      <c r="BI52" s="11" t="s">
        <v>23</v>
      </c>
      <c r="BJ52" s="11" t="s">
        <v>14</v>
      </c>
      <c r="BK52" s="11">
        <v>12.5</v>
      </c>
    </row>
    <row r="53" spans="1:71" x14ac:dyDescent="0.2">
      <c r="A53" s="11" t="s">
        <v>26</v>
      </c>
      <c r="B53" s="11">
        <v>4</v>
      </c>
      <c r="C53" s="11" t="s">
        <v>21</v>
      </c>
      <c r="H53" s="11" t="s">
        <v>13</v>
      </c>
      <c r="I53" s="11">
        <v>10.96</v>
      </c>
      <c r="R53" s="11" t="s">
        <v>26</v>
      </c>
      <c r="S53" s="11">
        <v>4</v>
      </c>
      <c r="T53" s="11" t="s">
        <v>21</v>
      </c>
      <c r="Y53" s="11" t="s">
        <v>13</v>
      </c>
      <c r="Z53" s="11">
        <v>10.96</v>
      </c>
      <c r="AK53" s="11" t="s">
        <v>26</v>
      </c>
      <c r="AL53" s="11">
        <v>4</v>
      </c>
      <c r="AM53" s="11" t="s">
        <v>21</v>
      </c>
      <c r="AR53" s="11" t="s">
        <v>13</v>
      </c>
      <c r="AS53" s="11">
        <v>10.96</v>
      </c>
      <c r="BC53" s="11" t="s">
        <v>26</v>
      </c>
      <c r="BD53" s="11">
        <v>4</v>
      </c>
      <c r="BE53" s="11" t="s">
        <v>21</v>
      </c>
      <c r="BJ53" s="11" t="s">
        <v>13</v>
      </c>
      <c r="BK53" s="11">
        <v>10.96</v>
      </c>
    </row>
    <row r="54" spans="1:71" x14ac:dyDescent="0.2">
      <c r="A54" s="11" t="s">
        <v>27</v>
      </c>
      <c r="B54" s="11">
        <f>B52-B53</f>
        <v>56</v>
      </c>
      <c r="C54" s="11" t="s">
        <v>21</v>
      </c>
      <c r="H54" s="11" t="s">
        <v>15</v>
      </c>
      <c r="I54" s="11">
        <v>9.36</v>
      </c>
      <c r="R54" s="11" t="s">
        <v>27</v>
      </c>
      <c r="S54" s="11">
        <f>S52-S53</f>
        <v>56</v>
      </c>
      <c r="T54" s="11" t="s">
        <v>21</v>
      </c>
      <c r="Y54" s="11" t="s">
        <v>15</v>
      </c>
      <c r="Z54" s="11">
        <v>9.36</v>
      </c>
      <c r="AK54" s="11" t="s">
        <v>27</v>
      </c>
      <c r="AL54" s="11">
        <f>AL52-AL53</f>
        <v>56</v>
      </c>
      <c r="AM54" s="11" t="s">
        <v>21</v>
      </c>
      <c r="AR54" s="11" t="s">
        <v>15</v>
      </c>
      <c r="AS54" s="11">
        <v>9.36</v>
      </c>
      <c r="BC54" s="11" t="s">
        <v>27</v>
      </c>
      <c r="BD54" s="11">
        <f>BD52-BD53</f>
        <v>56</v>
      </c>
      <c r="BE54" s="11" t="s">
        <v>21</v>
      </c>
      <c r="BJ54" s="11" t="s">
        <v>15</v>
      </c>
      <c r="BK54" s="11">
        <v>9.36</v>
      </c>
    </row>
    <row r="55" spans="1:71" x14ac:dyDescent="0.2">
      <c r="H55" s="11" t="s">
        <v>12</v>
      </c>
      <c r="I55" s="11">
        <v>7.82</v>
      </c>
      <c r="Y55" s="11" t="s">
        <v>12</v>
      </c>
      <c r="Z55" s="11">
        <v>7.82</v>
      </c>
      <c r="AR55" s="11" t="s">
        <v>12</v>
      </c>
      <c r="AS55" s="11">
        <v>7.82</v>
      </c>
      <c r="BJ55" s="11" t="s">
        <v>12</v>
      </c>
      <c r="BK55" s="11">
        <v>7.82</v>
      </c>
    </row>
    <row r="56" spans="1:71" x14ac:dyDescent="0.2">
      <c r="H56" s="11" t="s">
        <v>16</v>
      </c>
      <c r="I56" s="11">
        <v>6.28</v>
      </c>
      <c r="Y56" s="11" t="s">
        <v>16</v>
      </c>
      <c r="Z56" s="11">
        <v>6.28</v>
      </c>
      <c r="AR56" s="11" t="s">
        <v>16</v>
      </c>
      <c r="AS56" s="11">
        <v>6.28</v>
      </c>
      <c r="BJ56" s="11" t="s">
        <v>16</v>
      </c>
      <c r="BK56" s="11">
        <v>6.28</v>
      </c>
    </row>
    <row r="57" spans="1:71" x14ac:dyDescent="0.2">
      <c r="H57" s="11" t="s">
        <v>17</v>
      </c>
      <c r="I57" s="11">
        <v>4.62</v>
      </c>
      <c r="L57" s="11" t="s">
        <v>42</v>
      </c>
      <c r="M57" s="11">
        <f>((B60-B61)*F51)/(0.81*B51*F52)</f>
        <v>-1.8182504624910349</v>
      </c>
      <c r="O57" s="11">
        <f>B59</f>
        <v>9</v>
      </c>
      <c r="Y57" s="11" t="s">
        <v>17</v>
      </c>
      <c r="Z57" s="11">
        <v>4.62</v>
      </c>
      <c r="AC57" s="11" t="s">
        <v>42</v>
      </c>
      <c r="AD57" s="11">
        <f>((S60-S61)*W51)/(0.81*S51*W52)</f>
        <v>-1.8182504624910349</v>
      </c>
      <c r="AF57" s="11">
        <f>S59</f>
        <v>9</v>
      </c>
      <c r="AR57" s="11" t="s">
        <v>17</v>
      </c>
      <c r="AS57" s="11">
        <v>4.62</v>
      </c>
      <c r="AV57" s="11" t="s">
        <v>42</v>
      </c>
      <c r="AW57" s="11">
        <f>((AL60-AL61)*AP51)/(0.81*AL51*AP52)</f>
        <v>-1.8182504624910349</v>
      </c>
      <c r="AY57" s="11">
        <f>AL59</f>
        <v>9</v>
      </c>
      <c r="BJ57" s="11" t="s">
        <v>17</v>
      </c>
      <c r="BK57" s="11">
        <v>4.62</v>
      </c>
      <c r="BN57" s="11" t="s">
        <v>42</v>
      </c>
      <c r="BO57" s="11">
        <f>((BD60-BD61)*BH51)/(0.81*BD51*BH52)</f>
        <v>-1.8182504624910349</v>
      </c>
      <c r="BQ57" s="11">
        <f>BD59</f>
        <v>9</v>
      </c>
    </row>
    <row r="58" spans="1:71" x14ac:dyDescent="0.2">
      <c r="H58" s="11" t="s">
        <v>17</v>
      </c>
      <c r="I58" s="11">
        <v>3.08</v>
      </c>
      <c r="L58" s="11" t="s">
        <v>43</v>
      </c>
      <c r="M58" s="11">
        <f>B61/B60</f>
        <v>1.170940170940171</v>
      </c>
      <c r="N58" s="11" t="s">
        <v>44</v>
      </c>
      <c r="O58" s="11">
        <f>(0.0035/0.00196)*M58</f>
        <v>2.0909645909645911</v>
      </c>
      <c r="Y58" s="11" t="s">
        <v>17</v>
      </c>
      <c r="Z58" s="11">
        <v>3.08</v>
      </c>
      <c r="AC58" s="11" t="s">
        <v>43</v>
      </c>
      <c r="AD58" s="11">
        <f>S61/S60</f>
        <v>1.170940170940171</v>
      </c>
      <c r="AE58" s="11" t="s">
        <v>44</v>
      </c>
      <c r="AF58" s="11">
        <f>(0.0035/0.00196)*AD58</f>
        <v>2.0909645909645911</v>
      </c>
      <c r="AR58" s="11" t="s">
        <v>17</v>
      </c>
      <c r="AS58" s="11">
        <v>3.08</v>
      </c>
      <c r="AV58" s="11" t="s">
        <v>43</v>
      </c>
      <c r="AW58" s="11">
        <f>AL61/AL60</f>
        <v>1.170940170940171</v>
      </c>
      <c r="AX58" s="11" t="s">
        <v>44</v>
      </c>
      <c r="AY58" s="11">
        <f>(0.0035/0.00196)*AW58</f>
        <v>2.0909645909645911</v>
      </c>
      <c r="BJ58" s="11" t="s">
        <v>17</v>
      </c>
      <c r="BK58" s="11">
        <v>3.08</v>
      </c>
      <c r="BN58" s="11" t="s">
        <v>43</v>
      </c>
      <c r="BO58" s="11">
        <f>BD61/BD60</f>
        <v>1.170940170940171</v>
      </c>
      <c r="BP58" s="11" t="s">
        <v>44</v>
      </c>
      <c r="BQ58" s="11">
        <f>(0.0035/0.00196)*BO58</f>
        <v>2.0909645909645911</v>
      </c>
    </row>
    <row r="59" spans="1:71" x14ac:dyDescent="0.2">
      <c r="B59" s="11">
        <v>9</v>
      </c>
      <c r="C59" s="11" t="s">
        <v>28</v>
      </c>
      <c r="L59" s="11" t="s">
        <v>45</v>
      </c>
      <c r="M59" s="11">
        <f>(B60*F51)/(B51*B54*F52)</f>
        <v>0.15385321100917432</v>
      </c>
      <c r="S59" s="11">
        <v>9</v>
      </c>
      <c r="T59" s="11" t="s">
        <v>28</v>
      </c>
      <c r="AC59" s="11" t="s">
        <v>45</v>
      </c>
      <c r="AD59" s="11">
        <f>(S60*W51)/(S51*S54*W52)</f>
        <v>0.15385321100917432</v>
      </c>
      <c r="AL59" s="11">
        <v>9</v>
      </c>
      <c r="AM59" s="11" t="s">
        <v>28</v>
      </c>
      <c r="AV59" s="11" t="s">
        <v>45</v>
      </c>
      <c r="AW59" s="11">
        <f>(AL60*AP51)/(AL51*AL54*AP52)</f>
        <v>0.15385321100917432</v>
      </c>
      <c r="BD59" s="11">
        <v>9</v>
      </c>
      <c r="BE59" s="11" t="s">
        <v>28</v>
      </c>
      <c r="BN59" s="11" t="s">
        <v>45</v>
      </c>
      <c r="BO59" s="11">
        <f>(BD60*BH51)/(BD51*BD54*BH52)</f>
        <v>0.15385321100917432</v>
      </c>
    </row>
    <row r="60" spans="1:71" x14ac:dyDescent="0.2">
      <c r="A60" s="11" t="s">
        <v>29</v>
      </c>
      <c r="B60" s="11">
        <f>I54</f>
        <v>9.36</v>
      </c>
      <c r="C60" s="11">
        <f>B61</f>
        <v>10.96</v>
      </c>
      <c r="L60" s="11" t="s">
        <v>46</v>
      </c>
      <c r="M60" s="11">
        <f>(M59/(2*0.81))*((1-O58)+SQRT(((1-O58)^2)+((4*0.81*O58/M59)*B53/B54)))*B54</f>
        <v>5.2716552155544321</v>
      </c>
      <c r="R60" s="11" t="s">
        <v>29</v>
      </c>
      <c r="S60" s="11">
        <f>Z54</f>
        <v>9.36</v>
      </c>
      <c r="T60" s="11">
        <f>S61</f>
        <v>10.96</v>
      </c>
      <c r="AC60" s="11" t="s">
        <v>46</v>
      </c>
      <c r="AD60" s="11">
        <f>(AD59/(2*0.81))*((1-AF58)+SQRT(((1-AF58)^2)+((4*0.81*AF58/AD59)*S53/S54)))*S54</f>
        <v>5.2716552155544321</v>
      </c>
      <c r="AK60" s="11" t="s">
        <v>29</v>
      </c>
      <c r="AL60" s="11">
        <f>AS54</f>
        <v>9.36</v>
      </c>
      <c r="AM60" s="11">
        <f>AL61</f>
        <v>10.96</v>
      </c>
      <c r="AV60" s="11" t="s">
        <v>46</v>
      </c>
      <c r="AW60" s="11">
        <f>(AW59/(2*0.81))*((1-AY58)+SQRT(((1-AY58)^2)+((4*0.81*AY58/AW59)*AL53/AL54)))*AL54</f>
        <v>5.2716552155544321</v>
      </c>
      <c r="BC60" s="11" t="s">
        <v>29</v>
      </c>
      <c r="BD60" s="11">
        <f>BK54</f>
        <v>9.36</v>
      </c>
      <c r="BE60" s="11">
        <f>BD61</f>
        <v>10.96</v>
      </c>
      <c r="BN60" s="11" t="s">
        <v>46</v>
      </c>
      <c r="BO60" s="11">
        <f>(BO59/(2*0.81))*((1-BQ58)+SQRT(((1-BQ58)^2)+((4*0.81*BQ58/BO59)*BD53/BD54)))*BD54</f>
        <v>5.2716552155544321</v>
      </c>
    </row>
    <row r="61" spans="1:71" x14ac:dyDescent="0.2">
      <c r="A61" s="11" t="s">
        <v>30</v>
      </c>
      <c r="B61" s="11">
        <f>I53</f>
        <v>10.96</v>
      </c>
      <c r="C61" s="11">
        <f>B60</f>
        <v>9.36</v>
      </c>
      <c r="R61" s="11" t="s">
        <v>30</v>
      </c>
      <c r="S61" s="11">
        <f>Z53</f>
        <v>10.96</v>
      </c>
      <c r="T61" s="11">
        <f>S60</f>
        <v>9.36</v>
      </c>
      <c r="AK61" s="11" t="s">
        <v>30</v>
      </c>
      <c r="AL61" s="11">
        <f>AS53</f>
        <v>10.96</v>
      </c>
      <c r="AM61" s="11">
        <f>AL60</f>
        <v>9.36</v>
      </c>
      <c r="BC61" s="11" t="s">
        <v>30</v>
      </c>
      <c r="BD61" s="11">
        <f>BK53</f>
        <v>10.96</v>
      </c>
      <c r="BE61" s="11">
        <f>BD60</f>
        <v>9.36</v>
      </c>
    </row>
    <row r="62" spans="1:71" x14ac:dyDescent="0.2">
      <c r="A62" s="11" t="s">
        <v>31</v>
      </c>
      <c r="B62" s="11">
        <f>M60</f>
        <v>5.2716552155544321</v>
      </c>
      <c r="C62" s="11">
        <f>M65</f>
        <v>6.0399182845159292</v>
      </c>
      <c r="L62" s="11" t="s">
        <v>42</v>
      </c>
      <c r="M62" s="11">
        <f>((C60-C61)*F51)/(0.81*B51*F52)</f>
        <v>1.8182504624910349</v>
      </c>
      <c r="O62" s="11" t="str">
        <f>C59</f>
        <v>9'</v>
      </c>
      <c r="R62" s="11" t="s">
        <v>31</v>
      </c>
      <c r="S62" s="11">
        <f>AD60</f>
        <v>5.2716552155544321</v>
      </c>
      <c r="T62" s="11">
        <f>AD65</f>
        <v>6.0399182845159292</v>
      </c>
      <c r="AC62" s="11" t="s">
        <v>42</v>
      </c>
      <c r="AD62" s="11">
        <f>((T60-T61)*W51)/(0.81*S51*W52)</f>
        <v>1.8182504624910349</v>
      </c>
      <c r="AF62" s="11" t="str">
        <f>T59</f>
        <v>9'</v>
      </c>
      <c r="AK62" s="11" t="s">
        <v>31</v>
      </c>
      <c r="AL62" s="11">
        <f>AW60</f>
        <v>5.2716552155544321</v>
      </c>
      <c r="AM62" s="11">
        <f>AW65</f>
        <v>6.0399182845159292</v>
      </c>
      <c r="AV62" s="11" t="s">
        <v>42</v>
      </c>
      <c r="AW62" s="11">
        <f>((AM60-AM61)*AP51)/(0.81*AL51*AP52)</f>
        <v>1.8182504624910349</v>
      </c>
      <c r="AY62" s="11" t="str">
        <f>AM59</f>
        <v>9'</v>
      </c>
      <c r="BC62" s="11" t="s">
        <v>31</v>
      </c>
      <c r="BD62" s="11">
        <f>BO60</f>
        <v>5.2716552155544321</v>
      </c>
      <c r="BE62" s="11">
        <f>BO65</f>
        <v>6.0399182845159292</v>
      </c>
      <c r="BN62" s="11" t="s">
        <v>42</v>
      </c>
      <c r="BO62" s="11">
        <f>((BE60-BE61)*BH51)/(0.81*BD51*BH52)</f>
        <v>1.8182504624910349</v>
      </c>
      <c r="BQ62" s="11" t="str">
        <f>BE59</f>
        <v>9'</v>
      </c>
    </row>
    <row r="63" spans="1:71" x14ac:dyDescent="0.2">
      <c r="A63" s="11" t="s">
        <v>32</v>
      </c>
      <c r="B63" s="11">
        <f>(B62-B53)/B62*0.0035</f>
        <v>8.4428762361166902E-4</v>
      </c>
      <c r="C63" s="11">
        <f>(C62-B53)/C62*0.0035</f>
        <v>1.1820878461401183E-3</v>
      </c>
      <c r="L63" s="11" t="s">
        <v>43</v>
      </c>
      <c r="M63" s="11">
        <f>C61/C60</f>
        <v>0.85401459854014583</v>
      </c>
      <c r="N63" s="11" t="s">
        <v>44</v>
      </c>
      <c r="O63" s="11">
        <f>(0.0035/0.00196)*M63</f>
        <v>1.525026068821689</v>
      </c>
      <c r="R63" s="11" t="s">
        <v>32</v>
      </c>
      <c r="S63" s="11">
        <f>(S62-S53)/S62*0.0035</f>
        <v>8.4428762361166902E-4</v>
      </c>
      <c r="T63" s="11">
        <f>(T62-S53)/T62*0.0035</f>
        <v>1.1820878461401183E-3</v>
      </c>
      <c r="AC63" s="11" t="s">
        <v>43</v>
      </c>
      <c r="AD63" s="11">
        <f>T61/T60</f>
        <v>0.85401459854014583</v>
      </c>
      <c r="AE63" s="11" t="s">
        <v>44</v>
      </c>
      <c r="AF63" s="11">
        <f>(0.0035/0.00196)*AD63</f>
        <v>1.525026068821689</v>
      </c>
      <c r="AK63" s="11" t="s">
        <v>32</v>
      </c>
      <c r="AL63" s="11">
        <f>(AL62-AL53)/AL62*0.0035</f>
        <v>8.4428762361166902E-4</v>
      </c>
      <c r="AM63" s="11">
        <f>(AM62-AL53)/AM62*0.0035</f>
        <v>1.1820878461401183E-3</v>
      </c>
      <c r="AV63" s="11" t="s">
        <v>43</v>
      </c>
      <c r="AW63" s="11">
        <f>AM61/AM60</f>
        <v>0.85401459854014583</v>
      </c>
      <c r="AX63" s="11" t="s">
        <v>44</v>
      </c>
      <c r="AY63" s="11">
        <f>(0.0035/0.00196)*AW63</f>
        <v>1.525026068821689</v>
      </c>
      <c r="BC63" s="11" t="s">
        <v>32</v>
      </c>
      <c r="BD63" s="11">
        <f>(BD62-BD53)/BD62*0.0035</f>
        <v>8.4428762361166902E-4</v>
      </c>
      <c r="BE63" s="11">
        <f>(BE62-BD53)/BE62*0.0035</f>
        <v>1.1820878461401183E-3</v>
      </c>
      <c r="BN63" s="11" t="s">
        <v>43</v>
      </c>
      <c r="BO63" s="11">
        <f>BE61/BE60</f>
        <v>0.85401459854014583</v>
      </c>
      <c r="BP63" s="11" t="s">
        <v>44</v>
      </c>
      <c r="BQ63" s="11">
        <f>(0.0035/0.00196)*BO63</f>
        <v>1.525026068821689</v>
      </c>
    </row>
    <row r="64" spans="1:71" x14ac:dyDescent="0.2">
      <c r="A64" s="11" t="s">
        <v>33</v>
      </c>
      <c r="B64" s="11">
        <f>B63*200000</f>
        <v>168.85752472233381</v>
      </c>
      <c r="C64" s="11">
        <f>C63*200000</f>
        <v>236.41756922802367</v>
      </c>
      <c r="L64" s="11" t="s">
        <v>45</v>
      </c>
      <c r="M64" s="11">
        <f>(C60*F51)/(B51*B54*F52)</f>
        <v>0.18015290519877677</v>
      </c>
      <c r="R64" s="11" t="s">
        <v>33</v>
      </c>
      <c r="S64" s="11">
        <f>S63*200000</f>
        <v>168.85752472233381</v>
      </c>
      <c r="T64" s="11">
        <f>T63*200000</f>
        <v>236.41756922802367</v>
      </c>
      <c r="AC64" s="11" t="s">
        <v>45</v>
      </c>
      <c r="AD64" s="11">
        <f>(T60*W51)/(S51*S54*W52)</f>
        <v>0.18015290519877677</v>
      </c>
      <c r="AK64" s="11" t="s">
        <v>33</v>
      </c>
      <c r="AL64" s="11">
        <f>AL63*200000</f>
        <v>168.85752472233381</v>
      </c>
      <c r="AM64" s="11">
        <f>AM63*200000</f>
        <v>236.41756922802367</v>
      </c>
      <c r="AV64" s="11" t="s">
        <v>45</v>
      </c>
      <c r="AW64" s="11">
        <f>(AM60*AP51)/(AL51*AL54*AP52)</f>
        <v>0.18015290519877677</v>
      </c>
      <c r="BC64" s="11" t="s">
        <v>33</v>
      </c>
      <c r="BD64" s="11">
        <f>BD63*200000</f>
        <v>168.85752472233381</v>
      </c>
      <c r="BE64" s="11">
        <f>BE63*200000</f>
        <v>236.41756922802367</v>
      </c>
      <c r="BN64" s="11" t="s">
        <v>45</v>
      </c>
      <c r="BO64" s="11">
        <f>(BE60*BH51)/(BD51*BD54*BH52)</f>
        <v>0.18015290519877677</v>
      </c>
    </row>
    <row r="65" spans="1:72" x14ac:dyDescent="0.2">
      <c r="A65" s="11" t="s">
        <v>34</v>
      </c>
      <c r="B65" s="11">
        <f>IF(ABS(B64)&gt;F51,F51*SIGN(B64),B64)</f>
        <v>168.85752472233381</v>
      </c>
      <c r="C65" s="11">
        <f>IF(ABS(C64)&gt;F51,F51*SIGN(C64),C64)</f>
        <v>236.41756922802367</v>
      </c>
      <c r="L65" s="11" t="s">
        <v>46</v>
      </c>
      <c r="M65" s="11">
        <f>(M64/(2*0.81))*((1-O63)+SQRT(((1-O63)^2)+((4*0.81*O63/M64)*B53/B54)))*B54</f>
        <v>6.0399182845159292</v>
      </c>
      <c r="R65" s="11" t="s">
        <v>34</v>
      </c>
      <c r="S65" s="11">
        <f>IF(ABS(S64)&gt;W51,W51*SIGN(S64),S64)</f>
        <v>168.85752472233381</v>
      </c>
      <c r="T65" s="11">
        <f>IF(ABS(T64)&gt;W51,W51*SIGN(T64),T64)</f>
        <v>236.41756922802367</v>
      </c>
      <c r="AC65" s="11" t="s">
        <v>46</v>
      </c>
      <c r="AD65" s="11">
        <f>(AD64/(2*0.81))*((1-AF63)+SQRT(((1-AF63)^2)+((4*0.81*AF63/AD64)*S53/S54)))*S54</f>
        <v>6.0399182845159292</v>
      </c>
      <c r="AK65" s="11" t="s">
        <v>34</v>
      </c>
      <c r="AL65" s="11">
        <f>IF(ABS(AL64)&gt;AP51,AP51*SIGN(AL64),AL64)</f>
        <v>168.85752472233381</v>
      </c>
      <c r="AM65" s="11">
        <f>IF(ABS(AM64)&gt;AP51,AP51*SIGN(AM64),AM64)</f>
        <v>236.41756922802367</v>
      </c>
      <c r="AV65" s="11" t="s">
        <v>46</v>
      </c>
      <c r="AW65" s="11">
        <f>(AW64/(2*0.81))*((1-AY63)+SQRT(((1-AY63)^2)+((4*0.81*AY63/AW64)*AL53/AL54)))*AL54</f>
        <v>6.0399182845159292</v>
      </c>
      <c r="BC65" s="11" t="s">
        <v>34</v>
      </c>
      <c r="BD65" s="11">
        <f>IF(ABS(BD64)&gt;BH51,BH51*SIGN(BD64),BD64)</f>
        <v>168.85752472233381</v>
      </c>
      <c r="BE65" s="11">
        <f>IF(ABS(BE64)&gt;BH51,BH51*SIGN(BE64),BE64)</f>
        <v>236.41756922802367</v>
      </c>
      <c r="BN65" s="11" t="s">
        <v>46</v>
      </c>
      <c r="BO65" s="11">
        <f>(BO64/(2*0.81))*((1-BQ63)+SQRT(((1-BQ63)^2)+((4*0.81*BQ63/BO64)*BD53/BD54)))*BD54</f>
        <v>6.0399182845159292</v>
      </c>
    </row>
    <row r="66" spans="1:72" x14ac:dyDescent="0.2">
      <c r="A66" s="11" t="s">
        <v>35</v>
      </c>
      <c r="B66" s="11">
        <f>0.81*B51*B62*F52/10</f>
        <v>181.51943120270732</v>
      </c>
      <c r="C66" s="11">
        <f>0.81*B51*C62*F52/10</f>
        <v>207.97311028256544</v>
      </c>
      <c r="R66" s="11" t="s">
        <v>35</v>
      </c>
      <c r="S66" s="11">
        <f>0.81*S51*S62*W52/10</f>
        <v>181.51943120270732</v>
      </c>
      <c r="T66" s="11">
        <f>0.81*S51*T62*W52/10</f>
        <v>207.97311028256544</v>
      </c>
      <c r="AK66" s="11" t="s">
        <v>35</v>
      </c>
      <c r="AL66" s="11">
        <f>0.81*AL51*AL62*AP52/10</f>
        <v>181.51943120270732</v>
      </c>
      <c r="AM66" s="11">
        <f>0.81*AL51*AM62*AP52/10</f>
        <v>207.97311028256544</v>
      </c>
      <c r="BC66" s="11" t="s">
        <v>35</v>
      </c>
      <c r="BD66" s="11">
        <f>0.81*BD51*BD62*BH52/10</f>
        <v>181.51943120270732</v>
      </c>
      <c r="BE66" s="11">
        <f>0.81*BD51*BE62*BH52/10</f>
        <v>207.97311028256544</v>
      </c>
    </row>
    <row r="67" spans="1:72" x14ac:dyDescent="0.2">
      <c r="A67" s="11" t="s">
        <v>36</v>
      </c>
      <c r="B67" s="11">
        <f>B61*B65/10</f>
        <v>185.06784709567788</v>
      </c>
      <c r="C67" s="11">
        <f>C61*C65/10</f>
        <v>221.28684479743015</v>
      </c>
      <c r="R67" s="11" t="s">
        <v>36</v>
      </c>
      <c r="S67" s="11">
        <f>S61*S65/10</f>
        <v>185.06784709567788</v>
      </c>
      <c r="T67" s="11">
        <f>T61*T65/10</f>
        <v>221.28684479743015</v>
      </c>
      <c r="AK67" s="11" t="s">
        <v>36</v>
      </c>
      <c r="AL67" s="11">
        <f>AL61*AL65/10</f>
        <v>185.06784709567788</v>
      </c>
      <c r="AM67" s="11">
        <f>AM61*AM65/10</f>
        <v>221.28684479743015</v>
      </c>
      <c r="BC67" s="11" t="s">
        <v>36</v>
      </c>
      <c r="BD67" s="11">
        <f>BD61*BD65/10</f>
        <v>185.06784709567788</v>
      </c>
      <c r="BE67" s="11">
        <f>BE61*BE65/10</f>
        <v>221.28684479743015</v>
      </c>
    </row>
    <row r="68" spans="1:72" x14ac:dyDescent="0.2">
      <c r="A68" s="11" t="s">
        <v>37</v>
      </c>
      <c r="B68" s="11">
        <f>B60*F51/10</f>
        <v>366.2568</v>
      </c>
      <c r="C68" s="11">
        <f>C60*F51/10</f>
        <v>428.8648</v>
      </c>
      <c r="R68" s="11" t="s">
        <v>37</v>
      </c>
      <c r="S68" s="11">
        <f>S60*W51/10</f>
        <v>366.2568</v>
      </c>
      <c r="T68" s="11">
        <f>T60*W51/10</f>
        <v>428.8648</v>
      </c>
      <c r="AK68" s="11" t="s">
        <v>37</v>
      </c>
      <c r="AL68" s="11">
        <f>AL60*AP51/10</f>
        <v>366.2568</v>
      </c>
      <c r="AM68" s="11">
        <f>AM60*AP51/10</f>
        <v>428.8648</v>
      </c>
      <c r="BC68" s="11" t="s">
        <v>37</v>
      </c>
      <c r="BD68" s="11">
        <f>BD60*BH51/10</f>
        <v>366.2568</v>
      </c>
      <c r="BE68" s="11">
        <f>BE60*BH51/10</f>
        <v>428.8648</v>
      </c>
    </row>
    <row r="69" spans="1:72" x14ac:dyDescent="0.2">
      <c r="A69" s="11" t="s">
        <v>38</v>
      </c>
      <c r="B69" s="11">
        <f>B68-B67-B66</f>
        <v>-0.33047829838520215</v>
      </c>
      <c r="C69" s="11">
        <f>C68-C67-C66</f>
        <v>-0.39515507999558963</v>
      </c>
      <c r="R69" s="11" t="s">
        <v>38</v>
      </c>
      <c r="S69" s="11">
        <f>S68-S67-S66</f>
        <v>-0.33047829838520215</v>
      </c>
      <c r="T69" s="11">
        <f>T68-T67-T66</f>
        <v>-0.39515507999558963</v>
      </c>
      <c r="AK69" s="11" t="s">
        <v>38</v>
      </c>
      <c r="AL69" s="11">
        <f>AL68-AL67-AL66</f>
        <v>-0.33047829838520215</v>
      </c>
      <c r="AM69" s="11">
        <f>AM68-AM67-AM66</f>
        <v>-0.39515507999558963</v>
      </c>
      <c r="BC69" s="11" t="s">
        <v>38</v>
      </c>
      <c r="BD69" s="11">
        <f>BD68-BD67-BD66</f>
        <v>-0.33047829838520215</v>
      </c>
      <c r="BE69" s="11">
        <f>BE68-BE67-BE66</f>
        <v>-0.39515507999558963</v>
      </c>
    </row>
    <row r="70" spans="1:72" x14ac:dyDescent="0.2">
      <c r="A70" s="11" t="s">
        <v>39</v>
      </c>
      <c r="B70" s="11">
        <f>(B68*(B52-B53)-B67*B53-B66*0.416*B62)/100</f>
        <v>193.72035743428009</v>
      </c>
      <c r="C70" s="11">
        <f>-(C68*(B52-B53)-C67*B53-C66*0.416*C62)/100</f>
        <v>-226.08726934753221</v>
      </c>
      <c r="R70" s="11" t="s">
        <v>39</v>
      </c>
      <c r="S70" s="11">
        <f>(S68*(S52-S53)-S67*S53-S66*0.416*S62)/100</f>
        <v>193.72035743428009</v>
      </c>
      <c r="T70" s="11">
        <f>-(T68*(S52-S53)-T67*S53-T66*0.416*T62)/100</f>
        <v>-226.08726934753221</v>
      </c>
      <c r="AK70" s="11" t="s">
        <v>39</v>
      </c>
      <c r="AL70" s="11">
        <f>(AL68*(AL52-AL53)-AL67*AL53-AL66*0.416*AL62)/100</f>
        <v>193.72035743428009</v>
      </c>
      <c r="AM70" s="11">
        <f>-(AM68*(AL52-AL53)-AM67*AL53-AM66*0.416*AM62)/100</f>
        <v>-226.08726934753221</v>
      </c>
      <c r="BC70" s="11" t="s">
        <v>39</v>
      </c>
      <c r="BD70" s="11">
        <f>(BD68*(BD52-BD53)-BD67*BD53-BD66*0.416*BD62)/100</f>
        <v>193.72035743428009</v>
      </c>
      <c r="BE70" s="11">
        <f>-(BE68*(BD52-BD53)-BE67*BD53-BE66*0.416*BE62)/100</f>
        <v>-226.08726934753221</v>
      </c>
    </row>
    <row r="72" spans="1:72" x14ac:dyDescent="0.2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7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7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7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  <c r="BO72" s="26"/>
      <c r="BP72" s="26"/>
      <c r="BQ72" s="26"/>
      <c r="BR72" s="26"/>
      <c r="BS72" s="26"/>
      <c r="BT72" s="26"/>
    </row>
    <row r="73" spans="1:72" x14ac:dyDescent="0.2">
      <c r="A73" s="11" t="s">
        <v>19</v>
      </c>
      <c r="C73" s="11">
        <v>4</v>
      </c>
      <c r="L73" s="21">
        <v>15</v>
      </c>
      <c r="M73" s="11">
        <v>19</v>
      </c>
      <c r="N73" s="11">
        <v>19</v>
      </c>
      <c r="O73" s="11">
        <v>23</v>
      </c>
      <c r="P73" s="11">
        <v>23</v>
      </c>
      <c r="Q73" s="23">
        <v>27</v>
      </c>
      <c r="R73" s="11" t="s">
        <v>19</v>
      </c>
      <c r="T73" s="11">
        <v>4</v>
      </c>
      <c r="AC73" s="11">
        <v>15</v>
      </c>
      <c r="AD73" s="21">
        <v>19</v>
      </c>
      <c r="AE73" s="21">
        <v>19</v>
      </c>
      <c r="AF73" s="11">
        <v>23</v>
      </c>
      <c r="AG73" s="11">
        <v>23</v>
      </c>
      <c r="AH73" s="11">
        <v>27</v>
      </c>
      <c r="AK73" s="11" t="s">
        <v>19</v>
      </c>
      <c r="AM73" s="11">
        <v>4</v>
      </c>
      <c r="AV73" s="11">
        <v>15</v>
      </c>
      <c r="AW73" s="11">
        <v>19</v>
      </c>
      <c r="AX73" s="11">
        <v>19</v>
      </c>
      <c r="AY73" s="21">
        <v>23</v>
      </c>
      <c r="AZ73" s="21">
        <v>23</v>
      </c>
      <c r="BA73" s="23">
        <v>27</v>
      </c>
      <c r="BC73" s="11" t="s">
        <v>19</v>
      </c>
      <c r="BE73" s="11">
        <v>4</v>
      </c>
      <c r="BN73" s="11">
        <v>15</v>
      </c>
      <c r="BO73" s="11">
        <v>19</v>
      </c>
      <c r="BP73" s="11">
        <v>19</v>
      </c>
      <c r="BQ73" s="11">
        <v>23</v>
      </c>
      <c r="BR73" s="11">
        <v>23</v>
      </c>
      <c r="BS73" s="21">
        <v>27</v>
      </c>
    </row>
    <row r="74" spans="1:72" x14ac:dyDescent="0.2">
      <c r="J74" s="11" t="s">
        <v>40</v>
      </c>
      <c r="L74" s="18" t="s">
        <v>15</v>
      </c>
      <c r="M74" s="5" t="s">
        <v>15</v>
      </c>
      <c r="N74" s="5" t="s">
        <v>15</v>
      </c>
      <c r="O74" s="5" t="s">
        <v>15</v>
      </c>
      <c r="P74" s="5" t="s">
        <v>15</v>
      </c>
      <c r="Q74" s="17" t="s">
        <v>15</v>
      </c>
      <c r="AA74" s="11" t="s">
        <v>40</v>
      </c>
      <c r="AC74" s="5" t="s">
        <v>15</v>
      </c>
      <c r="AD74" s="18" t="s">
        <v>15</v>
      </c>
      <c r="AE74" s="18" t="s">
        <v>15</v>
      </c>
      <c r="AF74" s="5" t="s">
        <v>15</v>
      </c>
      <c r="AG74" s="5" t="s">
        <v>15</v>
      </c>
      <c r="AH74" s="5" t="s">
        <v>15</v>
      </c>
      <c r="AT74" s="11" t="s">
        <v>40</v>
      </c>
      <c r="AV74" s="5" t="s">
        <v>15</v>
      </c>
      <c r="AW74" s="5" t="s">
        <v>15</v>
      </c>
      <c r="AX74" s="5" t="s">
        <v>15</v>
      </c>
      <c r="AY74" s="18" t="s">
        <v>15</v>
      </c>
      <c r="AZ74" s="18" t="s">
        <v>15</v>
      </c>
      <c r="BA74" s="17" t="s">
        <v>15</v>
      </c>
      <c r="BL74" s="11" t="s">
        <v>40</v>
      </c>
      <c r="BN74" s="5" t="s">
        <v>15</v>
      </c>
      <c r="BO74" s="5" t="s">
        <v>15</v>
      </c>
      <c r="BP74" s="5" t="s">
        <v>15</v>
      </c>
      <c r="BQ74" s="5" t="s">
        <v>15</v>
      </c>
      <c r="BR74" s="5" t="s">
        <v>15</v>
      </c>
      <c r="BS74" s="18" t="s">
        <v>15</v>
      </c>
    </row>
    <row r="75" spans="1:72" x14ac:dyDescent="0.2">
      <c r="A75" s="11" t="s">
        <v>20</v>
      </c>
      <c r="B75" s="11">
        <v>30</v>
      </c>
      <c r="C75" s="11" t="s">
        <v>21</v>
      </c>
      <c r="E75" s="11" t="s">
        <v>22</v>
      </c>
      <c r="F75" s="11">
        <v>391.3</v>
      </c>
      <c r="G75" s="11" t="s">
        <v>23</v>
      </c>
      <c r="I75" s="11" t="s">
        <v>41</v>
      </c>
      <c r="J75" s="11" t="s">
        <v>4</v>
      </c>
      <c r="L75" s="18" t="s">
        <v>12</v>
      </c>
      <c r="M75" s="5" t="s">
        <v>15</v>
      </c>
      <c r="N75" s="5" t="s">
        <v>15</v>
      </c>
      <c r="O75" s="5" t="s">
        <v>12</v>
      </c>
      <c r="P75" s="5" t="s">
        <v>12</v>
      </c>
      <c r="Q75" s="17" t="s">
        <v>12</v>
      </c>
      <c r="R75" s="11" t="s">
        <v>20</v>
      </c>
      <c r="S75" s="11">
        <v>30</v>
      </c>
      <c r="T75" s="11" t="s">
        <v>21</v>
      </c>
      <c r="V75" s="11" t="s">
        <v>22</v>
      </c>
      <c r="W75" s="11">
        <v>391.3</v>
      </c>
      <c r="X75" s="11" t="s">
        <v>23</v>
      </c>
      <c r="Z75" s="11" t="s">
        <v>41</v>
      </c>
      <c r="AA75" s="11" t="s">
        <v>4</v>
      </c>
      <c r="AC75" s="5" t="s">
        <v>12</v>
      </c>
      <c r="AD75" s="18" t="s">
        <v>15</v>
      </c>
      <c r="AE75" s="18" t="s">
        <v>15</v>
      </c>
      <c r="AF75" s="5" t="s">
        <v>12</v>
      </c>
      <c r="AG75" s="5" t="s">
        <v>12</v>
      </c>
      <c r="AH75" s="5" t="s">
        <v>12</v>
      </c>
      <c r="AK75" s="11" t="s">
        <v>20</v>
      </c>
      <c r="AL75" s="11">
        <v>30</v>
      </c>
      <c r="AM75" s="11" t="s">
        <v>21</v>
      </c>
      <c r="AO75" s="11" t="s">
        <v>22</v>
      </c>
      <c r="AP75" s="11">
        <v>391.3</v>
      </c>
      <c r="AQ75" s="11" t="s">
        <v>23</v>
      </c>
      <c r="AS75" s="11" t="s">
        <v>41</v>
      </c>
      <c r="AT75" s="11" t="s">
        <v>4</v>
      </c>
      <c r="AV75" s="5" t="s">
        <v>12</v>
      </c>
      <c r="AW75" s="5" t="s">
        <v>15</v>
      </c>
      <c r="AX75" s="5" t="s">
        <v>15</v>
      </c>
      <c r="AY75" s="18" t="s">
        <v>12</v>
      </c>
      <c r="AZ75" s="18" t="s">
        <v>12</v>
      </c>
      <c r="BA75" s="17" t="s">
        <v>12</v>
      </c>
      <c r="BC75" s="11" t="s">
        <v>20</v>
      </c>
      <c r="BD75" s="11">
        <v>30</v>
      </c>
      <c r="BE75" s="11" t="s">
        <v>21</v>
      </c>
      <c r="BG75" s="11" t="s">
        <v>22</v>
      </c>
      <c r="BH75" s="11">
        <v>391.3</v>
      </c>
      <c r="BI75" s="11" t="s">
        <v>23</v>
      </c>
      <c r="BK75" s="11" t="s">
        <v>41</v>
      </c>
      <c r="BL75" s="11" t="s">
        <v>4</v>
      </c>
      <c r="BN75" s="5" t="s">
        <v>12</v>
      </c>
      <c r="BO75" s="5" t="s">
        <v>15</v>
      </c>
      <c r="BP75" s="5" t="s">
        <v>15</v>
      </c>
      <c r="BQ75" s="5" t="s">
        <v>12</v>
      </c>
      <c r="BR75" s="5" t="s">
        <v>12</v>
      </c>
      <c r="BS75" s="18" t="s">
        <v>12</v>
      </c>
    </row>
    <row r="76" spans="1:72" x14ac:dyDescent="0.2">
      <c r="A76" s="11" t="s">
        <v>24</v>
      </c>
      <c r="B76" s="11">
        <v>60</v>
      </c>
      <c r="C76" s="11" t="s">
        <v>21</v>
      </c>
      <c r="E76" s="11" t="s">
        <v>25</v>
      </c>
      <c r="F76" s="11">
        <v>14.17</v>
      </c>
      <c r="G76" s="11" t="s">
        <v>23</v>
      </c>
      <c r="H76" s="11" t="s">
        <v>14</v>
      </c>
      <c r="I76" s="11">
        <v>12.5</v>
      </c>
      <c r="R76" s="11" t="s">
        <v>24</v>
      </c>
      <c r="S76" s="11">
        <v>60</v>
      </c>
      <c r="T76" s="11" t="s">
        <v>21</v>
      </c>
      <c r="V76" s="11" t="s">
        <v>25</v>
      </c>
      <c r="W76" s="11">
        <v>14.17</v>
      </c>
      <c r="X76" s="11" t="s">
        <v>23</v>
      </c>
      <c r="Y76" s="11" t="s">
        <v>14</v>
      </c>
      <c r="Z76" s="11">
        <v>12.5</v>
      </c>
      <c r="AK76" s="11" t="s">
        <v>24</v>
      </c>
      <c r="AL76" s="11">
        <v>60</v>
      </c>
      <c r="AM76" s="11" t="s">
        <v>21</v>
      </c>
      <c r="AO76" s="11" t="s">
        <v>25</v>
      </c>
      <c r="AP76" s="11">
        <v>14.17</v>
      </c>
      <c r="AQ76" s="11" t="s">
        <v>23</v>
      </c>
      <c r="AR76" s="11" t="s">
        <v>14</v>
      </c>
      <c r="AS76" s="11">
        <v>12.5</v>
      </c>
      <c r="BC76" s="11" t="s">
        <v>24</v>
      </c>
      <c r="BD76" s="11">
        <v>60</v>
      </c>
      <c r="BE76" s="11" t="s">
        <v>21</v>
      </c>
      <c r="BG76" s="11" t="s">
        <v>25</v>
      </c>
      <c r="BH76" s="11">
        <v>14.17</v>
      </c>
      <c r="BI76" s="11" t="s">
        <v>23</v>
      </c>
      <c r="BJ76" s="11" t="s">
        <v>14</v>
      </c>
      <c r="BK76" s="11">
        <v>12.5</v>
      </c>
    </row>
    <row r="77" spans="1:72" x14ac:dyDescent="0.2">
      <c r="A77" s="11" t="s">
        <v>26</v>
      </c>
      <c r="B77" s="11">
        <v>4</v>
      </c>
      <c r="C77" s="11" t="s">
        <v>21</v>
      </c>
      <c r="H77" s="11" t="s">
        <v>13</v>
      </c>
      <c r="I77" s="11">
        <v>10.96</v>
      </c>
      <c r="R77" s="11" t="s">
        <v>26</v>
      </c>
      <c r="S77" s="11">
        <v>4</v>
      </c>
      <c r="T77" s="11" t="s">
        <v>21</v>
      </c>
      <c r="Y77" s="11" t="s">
        <v>13</v>
      </c>
      <c r="Z77" s="11">
        <v>10.96</v>
      </c>
      <c r="AK77" s="11" t="s">
        <v>26</v>
      </c>
      <c r="AL77" s="11">
        <v>4</v>
      </c>
      <c r="AM77" s="11" t="s">
        <v>21</v>
      </c>
      <c r="AR77" s="11" t="s">
        <v>13</v>
      </c>
      <c r="AS77" s="11">
        <v>10.96</v>
      </c>
      <c r="BC77" s="11" t="s">
        <v>26</v>
      </c>
      <c r="BD77" s="11">
        <v>4</v>
      </c>
      <c r="BE77" s="11" t="s">
        <v>21</v>
      </c>
      <c r="BJ77" s="11" t="s">
        <v>13</v>
      </c>
      <c r="BK77" s="11">
        <v>10.96</v>
      </c>
    </row>
    <row r="78" spans="1:72" x14ac:dyDescent="0.2">
      <c r="A78" s="11" t="s">
        <v>27</v>
      </c>
      <c r="B78" s="11">
        <f>B76-B77</f>
        <v>56</v>
      </c>
      <c r="C78" s="11" t="s">
        <v>21</v>
      </c>
      <c r="H78" s="11" t="s">
        <v>15</v>
      </c>
      <c r="I78" s="11">
        <v>9.36</v>
      </c>
      <c r="R78" s="11" t="s">
        <v>27</v>
      </c>
      <c r="S78" s="11">
        <f>S76-S77</f>
        <v>56</v>
      </c>
      <c r="T78" s="11" t="s">
        <v>21</v>
      </c>
      <c r="Y78" s="11" t="s">
        <v>15</v>
      </c>
      <c r="Z78" s="11">
        <v>9.36</v>
      </c>
      <c r="AK78" s="11" t="s">
        <v>27</v>
      </c>
      <c r="AL78" s="11">
        <f>AL76-AL77</f>
        <v>56</v>
      </c>
      <c r="AM78" s="11" t="s">
        <v>21</v>
      </c>
      <c r="AR78" s="11" t="s">
        <v>15</v>
      </c>
      <c r="AS78" s="11">
        <v>9.36</v>
      </c>
      <c r="BC78" s="11" t="s">
        <v>27</v>
      </c>
      <c r="BD78" s="11">
        <f>BD76-BD77</f>
        <v>56</v>
      </c>
      <c r="BE78" s="11" t="s">
        <v>21</v>
      </c>
      <c r="BJ78" s="11" t="s">
        <v>15</v>
      </c>
      <c r="BK78" s="11">
        <v>9.36</v>
      </c>
    </row>
    <row r="79" spans="1:72" x14ac:dyDescent="0.2">
      <c r="H79" s="11" t="s">
        <v>12</v>
      </c>
      <c r="I79" s="11">
        <v>7.82</v>
      </c>
      <c r="Y79" s="11" t="s">
        <v>12</v>
      </c>
      <c r="Z79" s="11">
        <v>7.82</v>
      </c>
      <c r="AR79" s="11" t="s">
        <v>12</v>
      </c>
      <c r="AS79" s="11">
        <v>7.82</v>
      </c>
      <c r="BJ79" s="11" t="s">
        <v>12</v>
      </c>
      <c r="BK79" s="11">
        <v>7.82</v>
      </c>
    </row>
    <row r="80" spans="1:72" x14ac:dyDescent="0.2">
      <c r="H80" s="11" t="s">
        <v>16</v>
      </c>
      <c r="I80" s="11">
        <v>6.28</v>
      </c>
      <c r="Y80" s="11" t="s">
        <v>16</v>
      </c>
      <c r="Z80" s="11">
        <v>6.28</v>
      </c>
      <c r="AR80" s="11" t="s">
        <v>16</v>
      </c>
      <c r="AS80" s="11">
        <v>6.28</v>
      </c>
      <c r="BJ80" s="11" t="s">
        <v>16</v>
      </c>
      <c r="BK80" s="11">
        <v>6.28</v>
      </c>
    </row>
    <row r="81" spans="1:72" x14ac:dyDescent="0.2">
      <c r="H81" s="11" t="s">
        <v>17</v>
      </c>
      <c r="I81" s="11">
        <v>4.62</v>
      </c>
      <c r="L81" s="11" t="s">
        <v>42</v>
      </c>
      <c r="M81" s="11">
        <f>((B84-B85)*F75)/(0.81*B75*F76)</f>
        <v>-1.7500660701476185</v>
      </c>
      <c r="O81" s="11">
        <f>B83</f>
        <v>9</v>
      </c>
      <c r="Y81" s="11" t="s">
        <v>17</v>
      </c>
      <c r="Z81" s="11">
        <v>4.62</v>
      </c>
      <c r="AC81" s="11" t="s">
        <v>42</v>
      </c>
      <c r="AD81" s="11">
        <f>((S84-S85)*W75)/(0.81*S75*W76)</f>
        <v>0</v>
      </c>
      <c r="AF81" s="11">
        <f>S83</f>
        <v>9</v>
      </c>
      <c r="AR81" s="11" t="s">
        <v>17</v>
      </c>
      <c r="AS81" s="11">
        <v>4.62</v>
      </c>
      <c r="AV81" s="11" t="s">
        <v>42</v>
      </c>
      <c r="AW81" s="11">
        <f>((AL84-AL85)*AP75)/(0.81*AL75*AP76)</f>
        <v>-1.7500660701476185</v>
      </c>
      <c r="AY81" s="11">
        <f>AL83</f>
        <v>9</v>
      </c>
      <c r="BJ81" s="11" t="s">
        <v>17</v>
      </c>
      <c r="BK81" s="11">
        <v>4.62</v>
      </c>
      <c r="BN81" s="11" t="s">
        <v>42</v>
      </c>
      <c r="BO81" s="11">
        <f>((BD84-BD85)*BH75)/(0.81*BD75*BH76)</f>
        <v>-1.7500660701476185</v>
      </c>
      <c r="BQ81" s="11">
        <f>BD83</f>
        <v>9</v>
      </c>
    </row>
    <row r="82" spans="1:72" x14ac:dyDescent="0.2">
      <c r="H82" s="11" t="s">
        <v>17</v>
      </c>
      <c r="I82" s="11">
        <v>3.08</v>
      </c>
      <c r="L82" s="11" t="s">
        <v>43</v>
      </c>
      <c r="M82" s="11">
        <f>B85/B84</f>
        <v>1.19693094629156</v>
      </c>
      <c r="N82" s="11" t="s">
        <v>44</v>
      </c>
      <c r="O82" s="11">
        <f>(0.0035/0.00196)*M82</f>
        <v>2.1373766898063575</v>
      </c>
      <c r="Y82" s="11" t="s">
        <v>17</v>
      </c>
      <c r="Z82" s="11">
        <v>3.08</v>
      </c>
      <c r="AC82" s="11" t="s">
        <v>43</v>
      </c>
      <c r="AD82" s="11">
        <f>S85/S84</f>
        <v>1</v>
      </c>
      <c r="AE82" s="11" t="s">
        <v>44</v>
      </c>
      <c r="AF82" s="11">
        <f>(0.0035/0.00196)*AD82</f>
        <v>1.7857142857142858</v>
      </c>
      <c r="AR82" s="11" t="s">
        <v>17</v>
      </c>
      <c r="AS82" s="11">
        <v>3.08</v>
      </c>
      <c r="AV82" s="11" t="s">
        <v>43</v>
      </c>
      <c r="AW82" s="11">
        <f>AL85/AL84</f>
        <v>1.19693094629156</v>
      </c>
      <c r="AX82" s="11" t="s">
        <v>44</v>
      </c>
      <c r="AY82" s="11">
        <f>(0.0035/0.00196)*AW82</f>
        <v>2.1373766898063575</v>
      </c>
      <c r="BJ82" s="11" t="s">
        <v>17</v>
      </c>
      <c r="BK82" s="11">
        <v>3.08</v>
      </c>
      <c r="BN82" s="11" t="s">
        <v>43</v>
      </c>
      <c r="BO82" s="11">
        <f>BD85/BD84</f>
        <v>1.19693094629156</v>
      </c>
      <c r="BP82" s="11" t="s">
        <v>44</v>
      </c>
      <c r="BQ82" s="11">
        <f>(0.0035/0.00196)*BO82</f>
        <v>2.1373766898063575</v>
      </c>
    </row>
    <row r="83" spans="1:72" x14ac:dyDescent="0.2">
      <c r="B83" s="11">
        <v>9</v>
      </c>
      <c r="C83" s="11" t="s">
        <v>28</v>
      </c>
      <c r="L83" s="11" t="s">
        <v>45</v>
      </c>
      <c r="M83" s="11">
        <f>(B84*F75)/(B75*B78*F76)</f>
        <v>0.12853975535168197</v>
      </c>
      <c r="S83" s="11">
        <v>9</v>
      </c>
      <c r="T83" s="11" t="s">
        <v>28</v>
      </c>
      <c r="AC83" s="11" t="s">
        <v>45</v>
      </c>
      <c r="AD83" s="11">
        <f>(S84*W75)/(S75*S78*W76)</f>
        <v>0.15385321100917432</v>
      </c>
      <c r="AL83" s="11">
        <v>9</v>
      </c>
      <c r="AM83" s="11" t="s">
        <v>28</v>
      </c>
      <c r="AV83" s="11" t="s">
        <v>45</v>
      </c>
      <c r="AW83" s="11">
        <f>(AL84*AP75)/(AL75*AL78*AP76)</f>
        <v>0.12853975535168197</v>
      </c>
      <c r="BD83" s="11">
        <v>9</v>
      </c>
      <c r="BE83" s="11" t="s">
        <v>28</v>
      </c>
      <c r="BN83" s="11" t="s">
        <v>45</v>
      </c>
      <c r="BO83" s="11">
        <f>(BD84*BH75)/(BD75*BD78*BH76)</f>
        <v>0.12853975535168197</v>
      </c>
    </row>
    <row r="84" spans="1:72" x14ac:dyDescent="0.2">
      <c r="A84" s="11" t="s">
        <v>29</v>
      </c>
      <c r="B84" s="11">
        <f>I79</f>
        <v>7.82</v>
      </c>
      <c r="C84" s="11">
        <f>B85</f>
        <v>9.36</v>
      </c>
      <c r="L84" s="11" t="s">
        <v>46</v>
      </c>
      <c r="M84" s="11">
        <f>(M83/(2*0.81))*((1-O82)+SQRT(((1-O82)^2)+((4*0.81*O82/M83)*B77/B78)))*B78</f>
        <v>5.0218224713176447</v>
      </c>
      <c r="R84" s="11" t="s">
        <v>29</v>
      </c>
      <c r="S84" s="11">
        <f>Z78</f>
        <v>9.36</v>
      </c>
      <c r="T84" s="11">
        <f>S85</f>
        <v>9.36</v>
      </c>
      <c r="AC84" s="11" t="s">
        <v>46</v>
      </c>
      <c r="AD84" s="11">
        <f>(AD83/(2*0.81))*((1-AF82)+SQRT(((1-AF82)^2)+((4*0.81*AF82/AD83)*S77/S78)))*S78</f>
        <v>5.4876388969231282</v>
      </c>
      <c r="AK84" s="11" t="s">
        <v>29</v>
      </c>
      <c r="AL84" s="11">
        <f>AS79</f>
        <v>7.82</v>
      </c>
      <c r="AM84" s="11">
        <f>AL85</f>
        <v>9.36</v>
      </c>
      <c r="AV84" s="11" t="s">
        <v>46</v>
      </c>
      <c r="AW84" s="11">
        <f>(AW83/(2*0.81))*((1-AY82)+SQRT(((1-AY82)^2)+((4*0.81*AY82/AW83)*AL77/AL78)))*AL78</f>
        <v>5.0218224713176447</v>
      </c>
      <c r="BC84" s="11" t="s">
        <v>29</v>
      </c>
      <c r="BD84" s="11">
        <f>BK79</f>
        <v>7.82</v>
      </c>
      <c r="BE84" s="11">
        <f>BD85</f>
        <v>9.36</v>
      </c>
      <c r="BN84" s="11" t="s">
        <v>46</v>
      </c>
      <c r="BO84" s="11">
        <f>(BO83/(2*0.81))*((1-BQ82)+SQRT(((1-BQ82)^2)+((4*0.81*BQ82/BO83)*BD77/BD78)))*BD78</f>
        <v>5.0218224713176447</v>
      </c>
    </row>
    <row r="85" spans="1:72" x14ac:dyDescent="0.2">
      <c r="A85" s="11" t="s">
        <v>30</v>
      </c>
      <c r="B85" s="11">
        <f>I78</f>
        <v>9.36</v>
      </c>
      <c r="C85" s="11">
        <f>B84</f>
        <v>7.82</v>
      </c>
      <c r="R85" s="11" t="s">
        <v>30</v>
      </c>
      <c r="S85" s="11">
        <f>Z78</f>
        <v>9.36</v>
      </c>
      <c r="T85" s="11">
        <f>S84</f>
        <v>9.36</v>
      </c>
      <c r="AK85" s="11" t="s">
        <v>30</v>
      </c>
      <c r="AL85" s="11">
        <f>AS78</f>
        <v>9.36</v>
      </c>
      <c r="AM85" s="11">
        <f>AL84</f>
        <v>7.82</v>
      </c>
      <c r="BC85" s="11" t="s">
        <v>30</v>
      </c>
      <c r="BD85" s="11">
        <f>BK78</f>
        <v>9.36</v>
      </c>
      <c r="BE85" s="11">
        <f>BD84</f>
        <v>7.82</v>
      </c>
    </row>
    <row r="86" spans="1:72" x14ac:dyDescent="0.2">
      <c r="A86" s="11" t="s">
        <v>31</v>
      </c>
      <c r="B86" s="11">
        <f>M84</f>
        <v>5.0218224713176447</v>
      </c>
      <c r="C86" s="11">
        <f>M89</f>
        <v>5.7695777660037777</v>
      </c>
      <c r="L86" s="11" t="s">
        <v>42</v>
      </c>
      <c r="M86" s="11">
        <f>((C84-C85)*F75)/(0.81*B75*F76)</f>
        <v>1.7500660701476185</v>
      </c>
      <c r="O86" s="11" t="str">
        <f>C83</f>
        <v>9'</v>
      </c>
      <c r="R86" s="11" t="s">
        <v>31</v>
      </c>
      <c r="S86" s="11">
        <f>AD84</f>
        <v>5.4876388969231282</v>
      </c>
      <c r="T86" s="11">
        <f>AD89</f>
        <v>5.4876388969231282</v>
      </c>
      <c r="AC86" s="11" t="s">
        <v>42</v>
      </c>
      <c r="AD86" s="11">
        <f>((T84-T85)*W75)/(0.81*S75*W76)</f>
        <v>0</v>
      </c>
      <c r="AF86" s="11" t="str">
        <f>T83</f>
        <v>9'</v>
      </c>
      <c r="AK86" s="11" t="s">
        <v>31</v>
      </c>
      <c r="AL86" s="11">
        <f>AW84</f>
        <v>5.0218224713176447</v>
      </c>
      <c r="AM86" s="11">
        <f>AW89</f>
        <v>5.7695777660037777</v>
      </c>
      <c r="AV86" s="11" t="s">
        <v>42</v>
      </c>
      <c r="AW86" s="11">
        <f>((AM84-AM85)*AP75)/(0.81*AL75*AP76)</f>
        <v>1.7500660701476185</v>
      </c>
      <c r="AY86" s="11" t="str">
        <f>AM83</f>
        <v>9'</v>
      </c>
      <c r="BC86" s="11" t="s">
        <v>31</v>
      </c>
      <c r="BD86" s="11">
        <f>BO84</f>
        <v>5.0218224713176447</v>
      </c>
      <c r="BE86" s="11">
        <f>BO89</f>
        <v>5.7695777660037777</v>
      </c>
      <c r="BN86" s="11" t="s">
        <v>42</v>
      </c>
      <c r="BO86" s="11">
        <f>((BE84-BE85)*BH75)/(0.81*BD75*BH76)</f>
        <v>1.7500660701476185</v>
      </c>
      <c r="BQ86" s="11" t="str">
        <f>BE83</f>
        <v>9'</v>
      </c>
    </row>
    <row r="87" spans="1:72" x14ac:dyDescent="0.2">
      <c r="A87" s="11" t="s">
        <v>32</v>
      </c>
      <c r="B87" s="11">
        <f>(B86-B77)/B86*0.0035</f>
        <v>7.1216747904538592E-4</v>
      </c>
      <c r="C87" s="11">
        <f>(C86-B77)/C86*0.0035</f>
        <v>1.0734792791090297E-3</v>
      </c>
      <c r="L87" s="11" t="s">
        <v>43</v>
      </c>
      <c r="M87" s="11">
        <f>C85/C84</f>
        <v>0.8354700854700855</v>
      </c>
      <c r="N87" s="11" t="s">
        <v>44</v>
      </c>
      <c r="O87" s="11">
        <f>(0.0035/0.00196)*M87</f>
        <v>1.4919108669108669</v>
      </c>
      <c r="R87" s="11" t="s">
        <v>32</v>
      </c>
      <c r="S87" s="11">
        <f>(S86-S77)/S86*0.0035</f>
        <v>9.4881172705265314E-4</v>
      </c>
      <c r="T87" s="11">
        <f>(T86-S77)/T86*0.0035</f>
        <v>9.4881172705265314E-4</v>
      </c>
      <c r="AC87" s="11" t="s">
        <v>43</v>
      </c>
      <c r="AD87" s="11">
        <f>T85/T84</f>
        <v>1</v>
      </c>
      <c r="AE87" s="11" t="s">
        <v>44</v>
      </c>
      <c r="AF87" s="11">
        <f>(0.0035/0.00196)*AD87</f>
        <v>1.7857142857142858</v>
      </c>
      <c r="AK87" s="11" t="s">
        <v>32</v>
      </c>
      <c r="AL87" s="11">
        <f>(AL86-AL77)/AL86*0.0035</f>
        <v>7.1216747904538592E-4</v>
      </c>
      <c r="AM87" s="11">
        <f>(AM86-AL77)/AM86*0.0035</f>
        <v>1.0734792791090297E-3</v>
      </c>
      <c r="AV87" s="11" t="s">
        <v>43</v>
      </c>
      <c r="AW87" s="11">
        <f>AM85/AM84</f>
        <v>0.8354700854700855</v>
      </c>
      <c r="AX87" s="11" t="s">
        <v>44</v>
      </c>
      <c r="AY87" s="11">
        <f>(0.0035/0.00196)*AW87</f>
        <v>1.4919108669108669</v>
      </c>
      <c r="BC87" s="11" t="s">
        <v>32</v>
      </c>
      <c r="BD87" s="11">
        <f>(BD86-BD77)/BD86*0.0035</f>
        <v>7.1216747904538592E-4</v>
      </c>
      <c r="BE87" s="11">
        <f>(BE86-BD77)/BE86*0.0035</f>
        <v>1.0734792791090297E-3</v>
      </c>
      <c r="BN87" s="11" t="s">
        <v>43</v>
      </c>
      <c r="BO87" s="11">
        <f>BE85/BE84</f>
        <v>0.8354700854700855</v>
      </c>
      <c r="BP87" s="11" t="s">
        <v>44</v>
      </c>
      <c r="BQ87" s="11">
        <f>(0.0035/0.00196)*BO87</f>
        <v>1.4919108669108669</v>
      </c>
    </row>
    <row r="88" spans="1:72" x14ac:dyDescent="0.2">
      <c r="A88" s="11" t="s">
        <v>33</v>
      </c>
      <c r="B88" s="11">
        <f>B87*200000</f>
        <v>142.43349580907719</v>
      </c>
      <c r="C88" s="11">
        <f>C87*200000</f>
        <v>214.69585582180594</v>
      </c>
      <c r="L88" s="11" t="s">
        <v>45</v>
      </c>
      <c r="M88" s="11">
        <f>(C84*F75)/(B75*B78*F76)</f>
        <v>0.15385321100917432</v>
      </c>
      <c r="R88" s="11" t="s">
        <v>33</v>
      </c>
      <c r="S88" s="11">
        <f>S87*200000</f>
        <v>189.76234541053063</v>
      </c>
      <c r="T88" s="11">
        <f>T87*200000</f>
        <v>189.76234541053063</v>
      </c>
      <c r="AC88" s="11" t="s">
        <v>45</v>
      </c>
      <c r="AD88" s="11">
        <f>(T84*W75)/(S75*S78*W76)</f>
        <v>0.15385321100917432</v>
      </c>
      <c r="AK88" s="11" t="s">
        <v>33</v>
      </c>
      <c r="AL88" s="11">
        <f>AL87*200000</f>
        <v>142.43349580907719</v>
      </c>
      <c r="AM88" s="11">
        <f>AM87*200000</f>
        <v>214.69585582180594</v>
      </c>
      <c r="AV88" s="11" t="s">
        <v>45</v>
      </c>
      <c r="AW88" s="11">
        <f>(AM84*AP75)/(AL75*AL78*AP76)</f>
        <v>0.15385321100917432</v>
      </c>
      <c r="BC88" s="11" t="s">
        <v>33</v>
      </c>
      <c r="BD88" s="11">
        <f>BD87*200000</f>
        <v>142.43349580907719</v>
      </c>
      <c r="BE88" s="11">
        <f>BE87*200000</f>
        <v>214.69585582180594</v>
      </c>
      <c r="BN88" s="11" t="s">
        <v>45</v>
      </c>
      <c r="BO88" s="11">
        <f>(BE84*BH75)/(BD75*BD78*BH76)</f>
        <v>0.15385321100917432</v>
      </c>
    </row>
    <row r="89" spans="1:72" x14ac:dyDescent="0.2">
      <c r="A89" s="11" t="s">
        <v>34</v>
      </c>
      <c r="B89" s="11">
        <f>IF(ABS(B88)&gt;F75,F75*SIGN(B88),B88)</f>
        <v>142.43349580907719</v>
      </c>
      <c r="C89" s="11">
        <f>IF(ABS(C88)&gt;F75,F75*SIGN(C88),C88)</f>
        <v>214.69585582180594</v>
      </c>
      <c r="L89" s="11" t="s">
        <v>46</v>
      </c>
      <c r="M89" s="11">
        <f>(M88/(2*0.81))*((1-O87)+SQRT(((1-O87)^2)+((4*0.81*O87/M88)*B77/B78)))*B78</f>
        <v>5.7695777660037777</v>
      </c>
      <c r="R89" s="11" t="s">
        <v>34</v>
      </c>
      <c r="S89" s="11">
        <f>IF(ABS(S88)&gt;W75,W75*SIGN(S88),S88)</f>
        <v>189.76234541053063</v>
      </c>
      <c r="T89" s="11">
        <f>IF(ABS(T88)&gt;W75,W75*SIGN(T88),T88)</f>
        <v>189.76234541053063</v>
      </c>
      <c r="AC89" s="11" t="s">
        <v>46</v>
      </c>
      <c r="AD89" s="11">
        <f>(AD88/(2*0.81))*((1-AF87)+SQRT(((1-AF87)^2)+((4*0.81*AF87/AD88)*S77/S78)))*S78</f>
        <v>5.4876388969231282</v>
      </c>
      <c r="AK89" s="11" t="s">
        <v>34</v>
      </c>
      <c r="AL89" s="11">
        <f>IF(ABS(AL88)&gt;AP75,AP75*SIGN(AL88),AL88)</f>
        <v>142.43349580907719</v>
      </c>
      <c r="AM89" s="11">
        <f>IF(ABS(AM88)&gt;AP75,AP75*SIGN(AM88),AM88)</f>
        <v>214.69585582180594</v>
      </c>
      <c r="AV89" s="11" t="s">
        <v>46</v>
      </c>
      <c r="AW89" s="11">
        <f>(AW88/(2*0.81))*((1-AY87)+SQRT(((1-AY87)^2)+((4*0.81*AY87/AW88)*AL77/AL78)))*AL78</f>
        <v>5.7695777660037777</v>
      </c>
      <c r="BC89" s="11" t="s">
        <v>34</v>
      </c>
      <c r="BD89" s="11">
        <f>IF(ABS(BD88)&gt;BH75,BH75*SIGN(BD88),BD88)</f>
        <v>142.43349580907719</v>
      </c>
      <c r="BE89" s="11">
        <f>IF(ABS(BE88)&gt;BH75,BH75*SIGN(BE88),BE88)</f>
        <v>214.69585582180594</v>
      </c>
      <c r="BN89" s="11" t="s">
        <v>46</v>
      </c>
      <c r="BO89" s="11">
        <f>(BO88/(2*0.81))*((1-BQ87)+SQRT(((1-BQ87)^2)+((4*0.81*BQ87/BO88)*BD77/BD78)))*BD78</f>
        <v>5.7695777660037777</v>
      </c>
    </row>
    <row r="90" spans="1:72" x14ac:dyDescent="0.2">
      <c r="A90" s="11" t="s">
        <v>35</v>
      </c>
      <c r="B90" s="11">
        <f>0.81*B75*B86*F76/10</f>
        <v>172.91691533712759</v>
      </c>
      <c r="C90" s="11">
        <f>0.81*B75*C86*F76/10</f>
        <v>198.66444817458469</v>
      </c>
      <c r="R90" s="11" t="s">
        <v>35</v>
      </c>
      <c r="S90" s="11">
        <f>0.81*S75*S86*W76/10</f>
        <v>188.95641890164376</v>
      </c>
      <c r="T90" s="11">
        <f>0.81*S75*T86*W76/10</f>
        <v>188.95641890164376</v>
      </c>
      <c r="AK90" s="11" t="s">
        <v>35</v>
      </c>
      <c r="AL90" s="11">
        <f>0.81*AL75*AL86*AP76/10</f>
        <v>172.91691533712759</v>
      </c>
      <c r="AM90" s="11">
        <f>0.81*AL75*AM86*AP76/10</f>
        <v>198.66444817458469</v>
      </c>
      <c r="BC90" s="11" t="s">
        <v>35</v>
      </c>
      <c r="BD90" s="11">
        <f>0.81*BD75*BD86*BH76/10</f>
        <v>172.91691533712759</v>
      </c>
      <c r="BE90" s="11">
        <f>0.81*BD75*BE86*BH76/10</f>
        <v>198.66444817458469</v>
      </c>
    </row>
    <row r="91" spans="1:72" x14ac:dyDescent="0.2">
      <c r="A91" s="11" t="s">
        <v>36</v>
      </c>
      <c r="B91" s="11">
        <f>B85*B89/10</f>
        <v>133.31775207729623</v>
      </c>
      <c r="C91" s="11">
        <f>C85*C89/10</f>
        <v>167.89215925265225</v>
      </c>
      <c r="R91" s="11" t="s">
        <v>36</v>
      </c>
      <c r="S91" s="11">
        <f>S85*S89/10</f>
        <v>177.61755530425665</v>
      </c>
      <c r="T91" s="11">
        <f>T85*T89/10</f>
        <v>177.61755530425665</v>
      </c>
      <c r="AK91" s="11" t="s">
        <v>36</v>
      </c>
      <c r="AL91" s="11">
        <f>AL85*AL89/10</f>
        <v>133.31775207729623</v>
      </c>
      <c r="AM91" s="11">
        <f>AM85*AM89/10</f>
        <v>167.89215925265225</v>
      </c>
      <c r="BC91" s="11" t="s">
        <v>36</v>
      </c>
      <c r="BD91" s="11">
        <f>BD85*BD89/10</f>
        <v>133.31775207729623</v>
      </c>
      <c r="BE91" s="11">
        <f>BE85*BE89/10</f>
        <v>167.89215925265225</v>
      </c>
    </row>
    <row r="92" spans="1:72" x14ac:dyDescent="0.2">
      <c r="A92" s="11" t="s">
        <v>37</v>
      </c>
      <c r="B92" s="11">
        <f>B84*F75/10</f>
        <v>305.99660000000006</v>
      </c>
      <c r="C92" s="11">
        <f>C84*F75/10</f>
        <v>366.2568</v>
      </c>
      <c r="R92" s="11" t="s">
        <v>37</v>
      </c>
      <c r="S92" s="11">
        <f>S84*W75/10</f>
        <v>366.2568</v>
      </c>
      <c r="T92" s="11">
        <f>T84*W75/10</f>
        <v>366.2568</v>
      </c>
      <c r="AK92" s="11" t="s">
        <v>37</v>
      </c>
      <c r="AL92" s="11">
        <f>AL84*AP75/10</f>
        <v>305.99660000000006</v>
      </c>
      <c r="AM92" s="11">
        <f>AM84*AP75/10</f>
        <v>366.2568</v>
      </c>
      <c r="BC92" s="11" t="s">
        <v>37</v>
      </c>
      <c r="BD92" s="11">
        <f>BD84*BH75/10</f>
        <v>305.99660000000006</v>
      </c>
      <c r="BE92" s="11">
        <f>BE84*BH75/10</f>
        <v>366.2568</v>
      </c>
    </row>
    <row r="93" spans="1:72" x14ac:dyDescent="0.2">
      <c r="A93" s="11" t="s">
        <v>38</v>
      </c>
      <c r="B93" s="11">
        <f>B92-B91-B90</f>
        <v>-0.23806741442376733</v>
      </c>
      <c r="C93" s="11">
        <f>C92-C91-C90</f>
        <v>-0.2998074272369422</v>
      </c>
      <c r="R93" s="11" t="s">
        <v>38</v>
      </c>
      <c r="S93" s="11">
        <f>S92-S91-S90</f>
        <v>-0.31717420590041456</v>
      </c>
      <c r="T93" s="11">
        <f>T92-T91-T90</f>
        <v>-0.31717420590041456</v>
      </c>
      <c r="AK93" s="11" t="s">
        <v>38</v>
      </c>
      <c r="AL93" s="11">
        <f>AL92-AL91-AL90</f>
        <v>-0.23806741442376733</v>
      </c>
      <c r="AM93" s="11">
        <f>AM92-AM91-AM90</f>
        <v>-0.2998074272369422</v>
      </c>
      <c r="BC93" s="11" t="s">
        <v>38</v>
      </c>
      <c r="BD93" s="11">
        <f>BD92-BD91-BD90</f>
        <v>-0.23806741442376733</v>
      </c>
      <c r="BE93" s="11">
        <f>BE92-BE91-BE90</f>
        <v>-0.2998074272369422</v>
      </c>
    </row>
    <row r="94" spans="1:72" x14ac:dyDescent="0.2">
      <c r="A94" s="26" t="s">
        <v>39</v>
      </c>
      <c r="B94" s="26">
        <f>(B92*(B76-B77)-B91*B77-B90*0.416*B86)/100</f>
        <v>162.41301642428678</v>
      </c>
      <c r="C94" s="26">
        <f>-(C92*(B76-B77)-C91*B77-C90*0.416*C86)/100</f>
        <v>-193.61988810026659</v>
      </c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7"/>
      <c r="R94" s="26" t="s">
        <v>39</v>
      </c>
      <c r="S94" s="26">
        <f>(S92*(S76-S77)-S91*S77-S90*0.416*S86)/100</f>
        <v>193.68549947600778</v>
      </c>
      <c r="T94" s="26">
        <f>-(T92*(S76-S77)-T91*S77-T90*0.416*T86)/100</f>
        <v>-193.68549947600778</v>
      </c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7"/>
      <c r="AJ94" s="26"/>
      <c r="AK94" s="26" t="s">
        <v>39</v>
      </c>
      <c r="AL94" s="26">
        <f>(AL92*(AL76-AL77)-AL91*AL77-AL90*0.416*AL86)/100</f>
        <v>162.41301642428678</v>
      </c>
      <c r="AM94" s="26">
        <f>-(AM92*(AL76-AL77)-AM91*AL77-AM90*0.416*AM86)/100</f>
        <v>-193.61988810026659</v>
      </c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7"/>
      <c r="BB94" s="26"/>
      <c r="BC94" s="26" t="s">
        <v>39</v>
      </c>
      <c r="BD94" s="26">
        <f>(BD92*(BD76-BD77)-BD91*BD77-BD90*0.416*BD86)/100</f>
        <v>162.41301642428678</v>
      </c>
      <c r="BE94" s="26">
        <f>-(BE92*(BD76-BD77)-BE91*BD77-BE90*0.416*BE86)/100</f>
        <v>-193.61988810026659</v>
      </c>
      <c r="BF94" s="26"/>
      <c r="BG94" s="26"/>
      <c r="BH94" s="26"/>
      <c r="BI94" s="26"/>
      <c r="BJ94" s="26"/>
      <c r="BK94" s="26"/>
      <c r="BL94" s="26"/>
      <c r="BM94" s="26"/>
      <c r="BN94" s="26"/>
      <c r="BO94" s="26"/>
      <c r="BP94" s="26"/>
      <c r="BQ94" s="26"/>
      <c r="BR94" s="26"/>
      <c r="BS94" s="26"/>
      <c r="BT94" s="26"/>
    </row>
    <row r="95" spans="1:72" x14ac:dyDescent="0.2">
      <c r="A95" s="11" t="s">
        <v>19</v>
      </c>
      <c r="C95" s="11">
        <v>5</v>
      </c>
      <c r="L95" s="21">
        <v>15</v>
      </c>
      <c r="M95" s="11">
        <v>19</v>
      </c>
      <c r="N95" s="11">
        <v>19</v>
      </c>
      <c r="O95" s="11">
        <v>23</v>
      </c>
      <c r="P95" s="11">
        <v>23</v>
      </c>
      <c r="Q95" s="23">
        <v>27</v>
      </c>
      <c r="R95" s="11" t="s">
        <v>19</v>
      </c>
      <c r="T95" s="11">
        <v>5</v>
      </c>
      <c r="AC95" s="11">
        <v>15</v>
      </c>
      <c r="AD95" s="21">
        <v>19</v>
      </c>
      <c r="AE95" s="21">
        <v>19</v>
      </c>
      <c r="AF95" s="11">
        <v>23</v>
      </c>
      <c r="AG95" s="11">
        <v>23</v>
      </c>
      <c r="AH95" s="11">
        <v>27</v>
      </c>
      <c r="AK95" s="11" t="s">
        <v>19</v>
      </c>
      <c r="AM95" s="11">
        <v>5</v>
      </c>
      <c r="AV95" s="11">
        <v>15</v>
      </c>
      <c r="AW95" s="11">
        <v>19</v>
      </c>
      <c r="AX95" s="11">
        <v>19</v>
      </c>
      <c r="AY95" s="21">
        <v>23</v>
      </c>
      <c r="AZ95" s="21">
        <v>23</v>
      </c>
      <c r="BA95" s="23">
        <v>27</v>
      </c>
      <c r="BC95" s="11" t="s">
        <v>19</v>
      </c>
      <c r="BE95" s="11">
        <v>5</v>
      </c>
      <c r="BN95" s="11">
        <v>15</v>
      </c>
      <c r="BO95" s="11">
        <v>19</v>
      </c>
      <c r="BP95" s="11">
        <v>19</v>
      </c>
      <c r="BQ95" s="11">
        <v>23</v>
      </c>
      <c r="BR95" s="11">
        <v>23</v>
      </c>
      <c r="BS95" s="21">
        <v>27</v>
      </c>
    </row>
    <row r="96" spans="1:72" x14ac:dyDescent="0.2">
      <c r="J96" s="11" t="s">
        <v>40</v>
      </c>
      <c r="L96" s="18" t="s">
        <v>12</v>
      </c>
      <c r="M96" s="5" t="s">
        <v>12</v>
      </c>
      <c r="N96" s="5" t="s">
        <v>12</v>
      </c>
      <c r="O96" s="5" t="s">
        <v>12</v>
      </c>
      <c r="P96" s="5" t="s">
        <v>12</v>
      </c>
      <c r="Q96" s="5" t="s">
        <v>12</v>
      </c>
      <c r="AA96" s="11" t="s">
        <v>40</v>
      </c>
      <c r="AC96" s="5" t="s">
        <v>12</v>
      </c>
      <c r="AD96" s="18" t="s">
        <v>12</v>
      </c>
      <c r="AE96" s="18" t="s">
        <v>12</v>
      </c>
      <c r="AF96" s="5" t="s">
        <v>12</v>
      </c>
      <c r="AG96" s="5" t="s">
        <v>12</v>
      </c>
      <c r="AH96" s="5" t="s">
        <v>12</v>
      </c>
      <c r="AT96" s="11" t="s">
        <v>40</v>
      </c>
      <c r="AV96" s="5" t="s">
        <v>12</v>
      </c>
      <c r="AW96" s="5" t="s">
        <v>12</v>
      </c>
      <c r="AX96" s="5" t="s">
        <v>12</v>
      </c>
      <c r="AY96" s="18" t="s">
        <v>12</v>
      </c>
      <c r="AZ96" s="18" t="s">
        <v>12</v>
      </c>
      <c r="BA96" s="17" t="s">
        <v>12</v>
      </c>
      <c r="BL96" s="11" t="s">
        <v>40</v>
      </c>
      <c r="BN96" s="5" t="s">
        <v>12</v>
      </c>
      <c r="BO96" s="5" t="s">
        <v>12</v>
      </c>
      <c r="BP96" s="5" t="s">
        <v>12</v>
      </c>
      <c r="BQ96" s="5" t="s">
        <v>12</v>
      </c>
      <c r="BR96" s="5" t="s">
        <v>12</v>
      </c>
      <c r="BS96" s="18" t="s">
        <v>12</v>
      </c>
    </row>
    <row r="97" spans="1:71" x14ac:dyDescent="0.2">
      <c r="A97" s="11" t="s">
        <v>20</v>
      </c>
      <c r="B97" s="11">
        <v>30</v>
      </c>
      <c r="C97" s="11" t="s">
        <v>21</v>
      </c>
      <c r="E97" s="11" t="s">
        <v>22</v>
      </c>
      <c r="F97" s="11">
        <v>391.3</v>
      </c>
      <c r="G97" s="11" t="s">
        <v>23</v>
      </c>
      <c r="I97" s="11" t="s">
        <v>41</v>
      </c>
      <c r="J97" s="11" t="s">
        <v>4</v>
      </c>
      <c r="L97" s="18" t="s">
        <v>16</v>
      </c>
      <c r="M97" s="5" t="s">
        <v>16</v>
      </c>
      <c r="N97" s="5" t="s">
        <v>16</v>
      </c>
      <c r="O97" s="5" t="s">
        <v>16</v>
      </c>
      <c r="P97" s="5" t="s">
        <v>16</v>
      </c>
      <c r="Q97" s="5" t="s">
        <v>16</v>
      </c>
      <c r="R97" s="11" t="s">
        <v>20</v>
      </c>
      <c r="S97" s="11">
        <v>30</v>
      </c>
      <c r="T97" s="11" t="s">
        <v>21</v>
      </c>
      <c r="V97" s="11" t="s">
        <v>22</v>
      </c>
      <c r="W97" s="11">
        <v>391.3</v>
      </c>
      <c r="X97" s="11" t="s">
        <v>23</v>
      </c>
      <c r="Z97" s="11" t="s">
        <v>41</v>
      </c>
      <c r="AA97" s="11" t="s">
        <v>4</v>
      </c>
      <c r="AC97" s="5" t="s">
        <v>16</v>
      </c>
      <c r="AD97" s="18" t="s">
        <v>16</v>
      </c>
      <c r="AE97" s="18" t="s">
        <v>16</v>
      </c>
      <c r="AF97" s="5" t="s">
        <v>16</v>
      </c>
      <c r="AG97" s="5" t="s">
        <v>16</v>
      </c>
      <c r="AH97" s="5" t="s">
        <v>16</v>
      </c>
      <c r="AK97" s="11" t="s">
        <v>20</v>
      </c>
      <c r="AL97" s="11">
        <v>30</v>
      </c>
      <c r="AM97" s="11" t="s">
        <v>21</v>
      </c>
      <c r="AO97" s="11" t="s">
        <v>22</v>
      </c>
      <c r="AP97" s="11">
        <v>391.3</v>
      </c>
      <c r="AQ97" s="11" t="s">
        <v>23</v>
      </c>
      <c r="AS97" s="11" t="s">
        <v>41</v>
      </c>
      <c r="AT97" s="11" t="s">
        <v>4</v>
      </c>
      <c r="AV97" s="5" t="s">
        <v>16</v>
      </c>
      <c r="AW97" s="5" t="s">
        <v>16</v>
      </c>
      <c r="AX97" s="5" t="s">
        <v>16</v>
      </c>
      <c r="AY97" s="18" t="s">
        <v>16</v>
      </c>
      <c r="AZ97" s="18" t="s">
        <v>16</v>
      </c>
      <c r="BA97" s="17" t="s">
        <v>16</v>
      </c>
      <c r="BC97" s="11" t="s">
        <v>20</v>
      </c>
      <c r="BD97" s="11">
        <v>30</v>
      </c>
      <c r="BE97" s="11" t="s">
        <v>21</v>
      </c>
      <c r="BG97" s="11" t="s">
        <v>22</v>
      </c>
      <c r="BH97" s="11">
        <v>391.3</v>
      </c>
      <c r="BI97" s="11" t="s">
        <v>23</v>
      </c>
      <c r="BK97" s="11" t="s">
        <v>41</v>
      </c>
      <c r="BL97" s="11" t="s">
        <v>4</v>
      </c>
      <c r="BN97" s="5" t="s">
        <v>16</v>
      </c>
      <c r="BO97" s="5" t="s">
        <v>16</v>
      </c>
      <c r="BP97" s="5" t="s">
        <v>16</v>
      </c>
      <c r="BQ97" s="5" t="s">
        <v>16</v>
      </c>
      <c r="BR97" s="5" t="s">
        <v>16</v>
      </c>
      <c r="BS97" s="18" t="s">
        <v>16</v>
      </c>
    </row>
    <row r="98" spans="1:71" x14ac:dyDescent="0.2">
      <c r="A98" s="11" t="s">
        <v>24</v>
      </c>
      <c r="B98" s="11">
        <v>50</v>
      </c>
      <c r="C98" s="11" t="s">
        <v>21</v>
      </c>
      <c r="E98" s="11" t="s">
        <v>25</v>
      </c>
      <c r="F98" s="11">
        <v>14.17</v>
      </c>
      <c r="G98" s="11" t="s">
        <v>23</v>
      </c>
      <c r="H98" s="11" t="s">
        <v>14</v>
      </c>
      <c r="I98" s="11">
        <v>12.5</v>
      </c>
      <c r="R98" s="11" t="s">
        <v>24</v>
      </c>
      <c r="S98" s="11">
        <v>50</v>
      </c>
      <c r="T98" s="11" t="s">
        <v>21</v>
      </c>
      <c r="V98" s="11" t="s">
        <v>25</v>
      </c>
      <c r="W98" s="11">
        <v>14.17</v>
      </c>
      <c r="X98" s="11" t="s">
        <v>23</v>
      </c>
      <c r="Y98" s="11" t="s">
        <v>14</v>
      </c>
      <c r="Z98" s="11">
        <v>12.5</v>
      </c>
      <c r="AK98" s="11" t="s">
        <v>24</v>
      </c>
      <c r="AL98" s="11">
        <v>50</v>
      </c>
      <c r="AM98" s="11" t="s">
        <v>21</v>
      </c>
      <c r="AO98" s="11" t="s">
        <v>25</v>
      </c>
      <c r="AP98" s="11">
        <v>14.17</v>
      </c>
      <c r="AQ98" s="11" t="s">
        <v>23</v>
      </c>
      <c r="AR98" s="11" t="s">
        <v>14</v>
      </c>
      <c r="AS98" s="11">
        <v>12.5</v>
      </c>
      <c r="BC98" s="11" t="s">
        <v>24</v>
      </c>
      <c r="BD98" s="11">
        <v>50</v>
      </c>
      <c r="BE98" s="11" t="s">
        <v>21</v>
      </c>
      <c r="BG98" s="11" t="s">
        <v>25</v>
      </c>
      <c r="BH98" s="11">
        <v>14.17</v>
      </c>
      <c r="BI98" s="11" t="s">
        <v>23</v>
      </c>
      <c r="BJ98" s="11" t="s">
        <v>14</v>
      </c>
      <c r="BK98" s="11">
        <v>12.5</v>
      </c>
    </row>
    <row r="99" spans="1:71" x14ac:dyDescent="0.2">
      <c r="A99" s="11" t="s">
        <v>26</v>
      </c>
      <c r="B99" s="11">
        <v>4</v>
      </c>
      <c r="C99" s="11" t="s">
        <v>21</v>
      </c>
      <c r="H99" s="11" t="s">
        <v>13</v>
      </c>
      <c r="I99" s="11">
        <v>10.96</v>
      </c>
      <c r="R99" s="11" t="s">
        <v>26</v>
      </c>
      <c r="S99" s="11">
        <v>4</v>
      </c>
      <c r="T99" s="11" t="s">
        <v>21</v>
      </c>
      <c r="Y99" s="11" t="s">
        <v>13</v>
      </c>
      <c r="Z99" s="11">
        <v>10.96</v>
      </c>
      <c r="AK99" s="11" t="s">
        <v>26</v>
      </c>
      <c r="AL99" s="11">
        <v>4</v>
      </c>
      <c r="AM99" s="11" t="s">
        <v>21</v>
      </c>
      <c r="AR99" s="11" t="s">
        <v>13</v>
      </c>
      <c r="AS99" s="11">
        <v>10.96</v>
      </c>
      <c r="BC99" s="11" t="s">
        <v>26</v>
      </c>
      <c r="BD99" s="11">
        <v>4</v>
      </c>
      <c r="BE99" s="11" t="s">
        <v>21</v>
      </c>
      <c r="BJ99" s="11" t="s">
        <v>13</v>
      </c>
      <c r="BK99" s="11">
        <v>10.96</v>
      </c>
    </row>
    <row r="100" spans="1:71" x14ac:dyDescent="0.2">
      <c r="A100" s="11" t="s">
        <v>27</v>
      </c>
      <c r="B100" s="11">
        <f>B98-B99</f>
        <v>46</v>
      </c>
      <c r="C100" s="11" t="s">
        <v>21</v>
      </c>
      <c r="H100" s="11" t="s">
        <v>15</v>
      </c>
      <c r="I100" s="11">
        <v>9.36</v>
      </c>
      <c r="R100" s="11" t="s">
        <v>27</v>
      </c>
      <c r="S100" s="11">
        <f>S98-S99</f>
        <v>46</v>
      </c>
      <c r="T100" s="11" t="s">
        <v>21</v>
      </c>
      <c r="Y100" s="11" t="s">
        <v>15</v>
      </c>
      <c r="Z100" s="11">
        <v>9.36</v>
      </c>
      <c r="AK100" s="11" t="s">
        <v>27</v>
      </c>
      <c r="AL100" s="11">
        <f>AL98-AL99</f>
        <v>46</v>
      </c>
      <c r="AM100" s="11" t="s">
        <v>21</v>
      </c>
      <c r="AR100" s="11" t="s">
        <v>15</v>
      </c>
      <c r="AS100" s="11">
        <v>9.36</v>
      </c>
      <c r="BC100" s="11" t="s">
        <v>27</v>
      </c>
      <c r="BD100" s="11">
        <f>BD98-BD99</f>
        <v>46</v>
      </c>
      <c r="BE100" s="11" t="s">
        <v>21</v>
      </c>
      <c r="BJ100" s="11" t="s">
        <v>15</v>
      </c>
      <c r="BK100" s="11">
        <v>9.36</v>
      </c>
    </row>
    <row r="101" spans="1:71" x14ac:dyDescent="0.2">
      <c r="H101" s="11" t="s">
        <v>12</v>
      </c>
      <c r="I101" s="11">
        <v>7.82</v>
      </c>
      <c r="Y101" s="11" t="s">
        <v>12</v>
      </c>
      <c r="Z101" s="11">
        <v>7.82</v>
      </c>
      <c r="AR101" s="11" t="s">
        <v>12</v>
      </c>
      <c r="AS101" s="11">
        <v>7.82</v>
      </c>
      <c r="BJ101" s="11" t="s">
        <v>12</v>
      </c>
      <c r="BK101" s="11">
        <v>7.82</v>
      </c>
    </row>
    <row r="102" spans="1:71" x14ac:dyDescent="0.2">
      <c r="H102" s="11" t="s">
        <v>16</v>
      </c>
      <c r="I102" s="11">
        <v>6.28</v>
      </c>
      <c r="Y102" s="11" t="s">
        <v>16</v>
      </c>
      <c r="Z102" s="11">
        <v>6.28</v>
      </c>
      <c r="AR102" s="11" t="s">
        <v>16</v>
      </c>
      <c r="AS102" s="11">
        <v>6.28</v>
      </c>
      <c r="BJ102" s="11" t="s">
        <v>16</v>
      </c>
      <c r="BK102" s="11">
        <v>6.28</v>
      </c>
    </row>
    <row r="103" spans="1:71" x14ac:dyDescent="0.2">
      <c r="H103" s="11" t="s">
        <v>17</v>
      </c>
      <c r="I103" s="11">
        <v>4.62</v>
      </c>
      <c r="L103" s="11" t="s">
        <v>42</v>
      </c>
      <c r="M103" s="11">
        <f>((B106-B107)*F97)/(0.81*B97*F98)</f>
        <v>-1.7500660701476194</v>
      </c>
      <c r="O103" s="11">
        <f>B105</f>
        <v>9</v>
      </c>
      <c r="Y103" s="11" t="s">
        <v>17</v>
      </c>
      <c r="Z103" s="11">
        <v>4.62</v>
      </c>
      <c r="AC103" s="11" t="s">
        <v>42</v>
      </c>
      <c r="AD103" s="11">
        <f>((S106-S107)*W97)/(0.81*S97*W98)</f>
        <v>-1.7500660701476194</v>
      </c>
      <c r="AF103" s="11">
        <f>S105</f>
        <v>9</v>
      </c>
      <c r="AR103" s="11" t="s">
        <v>17</v>
      </c>
      <c r="AS103" s="11">
        <v>4.62</v>
      </c>
      <c r="AV103" s="11" t="s">
        <v>42</v>
      </c>
      <c r="AW103" s="11">
        <f>((AL106-AL107)*AP97)/(0.81*AL97*AP98)</f>
        <v>-1.7500660701476194</v>
      </c>
      <c r="AY103" s="11">
        <f>AL105</f>
        <v>9</v>
      </c>
      <c r="BJ103" s="11" t="s">
        <v>17</v>
      </c>
      <c r="BK103" s="11">
        <v>4.62</v>
      </c>
      <c r="BN103" s="11" t="s">
        <v>42</v>
      </c>
      <c r="BO103" s="11">
        <f>((BD106-BD107)*BH97)/(0.81*BD97*BH98)</f>
        <v>-1.7500660701476194</v>
      </c>
      <c r="BQ103" s="11">
        <f>BD105</f>
        <v>9</v>
      </c>
    </row>
    <row r="104" spans="1:71" x14ac:dyDescent="0.2">
      <c r="H104" s="11" t="s">
        <v>17</v>
      </c>
      <c r="I104" s="11">
        <v>3.08</v>
      </c>
      <c r="L104" s="11" t="s">
        <v>43</v>
      </c>
      <c r="M104" s="11">
        <f>B107/B106</f>
        <v>1.2452229299363058</v>
      </c>
      <c r="N104" s="11" t="s">
        <v>44</v>
      </c>
      <c r="O104" s="11">
        <f>(0.0035/0.00196)*M104</f>
        <v>2.2236123748862604</v>
      </c>
      <c r="Y104" s="11" t="s">
        <v>17</v>
      </c>
      <c r="Z104" s="11">
        <v>3.08</v>
      </c>
      <c r="AC104" s="11" t="s">
        <v>43</v>
      </c>
      <c r="AD104" s="11">
        <f>S107/S106</f>
        <v>1.2452229299363058</v>
      </c>
      <c r="AE104" s="11" t="s">
        <v>44</v>
      </c>
      <c r="AF104" s="11">
        <f>(0.0035/0.00196)*AD104</f>
        <v>2.2236123748862604</v>
      </c>
      <c r="AR104" s="11" t="s">
        <v>17</v>
      </c>
      <c r="AS104" s="11">
        <v>3.08</v>
      </c>
      <c r="AV104" s="11" t="s">
        <v>43</v>
      </c>
      <c r="AW104" s="11">
        <f>AL107/AL106</f>
        <v>1.2452229299363058</v>
      </c>
      <c r="AX104" s="11" t="s">
        <v>44</v>
      </c>
      <c r="AY104" s="11">
        <f>(0.0035/0.00196)*AW104</f>
        <v>2.2236123748862604</v>
      </c>
      <c r="BJ104" s="11" t="s">
        <v>17</v>
      </c>
      <c r="BK104" s="11">
        <v>3.08</v>
      </c>
      <c r="BN104" s="11" t="s">
        <v>43</v>
      </c>
      <c r="BO104" s="11">
        <f>BD107/BD106</f>
        <v>1.2452229299363058</v>
      </c>
      <c r="BP104" s="11" t="s">
        <v>44</v>
      </c>
      <c r="BQ104" s="11">
        <f>(0.0035/0.00196)*BO104</f>
        <v>2.2236123748862604</v>
      </c>
    </row>
    <row r="105" spans="1:71" x14ac:dyDescent="0.2">
      <c r="B105" s="11">
        <v>9</v>
      </c>
      <c r="C105" s="11" t="s">
        <v>28</v>
      </c>
      <c r="L105" s="11" t="s">
        <v>45</v>
      </c>
      <c r="M105" s="11">
        <f>(B106*F97)/(B97*B100*F98)</f>
        <v>0.1256667996277091</v>
      </c>
      <c r="S105" s="11">
        <v>9</v>
      </c>
      <c r="T105" s="11" t="s">
        <v>28</v>
      </c>
      <c r="AC105" s="11" t="s">
        <v>45</v>
      </c>
      <c r="AD105" s="11">
        <f>(S106*W97)/(S97*S100*W98)</f>
        <v>0.1256667996277091</v>
      </c>
      <c r="AL105" s="11">
        <v>9</v>
      </c>
      <c r="AM105" s="11" t="s">
        <v>28</v>
      </c>
      <c r="AV105" s="11" t="s">
        <v>45</v>
      </c>
      <c r="AW105" s="11">
        <f>(AL106*AP97)/(AL97*AL100*AP98)</f>
        <v>0.1256667996277091</v>
      </c>
      <c r="BD105" s="11">
        <v>9</v>
      </c>
      <c r="BE105" s="11" t="s">
        <v>28</v>
      </c>
      <c r="BN105" s="11" t="s">
        <v>45</v>
      </c>
      <c r="BO105" s="11">
        <f>(BD106*BH97)/(BD97*BD100*BH98)</f>
        <v>0.1256667996277091</v>
      </c>
    </row>
    <row r="106" spans="1:71" x14ac:dyDescent="0.2">
      <c r="A106" s="11" t="s">
        <v>29</v>
      </c>
      <c r="B106" s="11">
        <f>I102</f>
        <v>6.28</v>
      </c>
      <c r="C106" s="11">
        <f>B107</f>
        <v>7.82</v>
      </c>
      <c r="L106" s="11" t="s">
        <v>46</v>
      </c>
      <c r="M106" s="11">
        <f>(M105/(2*0.81))*((1-O104)+SQRT(((1-O104)^2)+((4*0.81*O104/M105)*B99/B100)))*B100</f>
        <v>4.7189407558539873</v>
      </c>
      <c r="R106" s="11" t="s">
        <v>29</v>
      </c>
      <c r="S106" s="11">
        <f>Z102</f>
        <v>6.28</v>
      </c>
      <c r="T106" s="11">
        <f>S107</f>
        <v>7.82</v>
      </c>
      <c r="AC106" s="11" t="s">
        <v>46</v>
      </c>
      <c r="AD106" s="11">
        <f>(AD105/(2*0.81))*((1-AF104)+SQRT(((1-AF104)^2)+((4*0.81*AF104/AD105)*S99/S100)))*S100</f>
        <v>4.7189407558539873</v>
      </c>
      <c r="AK106" s="11" t="s">
        <v>29</v>
      </c>
      <c r="AL106" s="11">
        <f>AS102</f>
        <v>6.28</v>
      </c>
      <c r="AM106" s="11">
        <f>AL107</f>
        <v>7.82</v>
      </c>
      <c r="AV106" s="11" t="s">
        <v>46</v>
      </c>
      <c r="AW106" s="11">
        <f>(AW105/(2*0.81))*((1-AY104)+SQRT(((1-AY104)^2)+((4*0.81*AY104/AW105)*AL99/AL100)))*AL100</f>
        <v>4.7189407558539873</v>
      </c>
      <c r="BC106" s="11" t="s">
        <v>29</v>
      </c>
      <c r="BD106" s="11">
        <f>BK102</f>
        <v>6.28</v>
      </c>
      <c r="BE106" s="11">
        <f>BD107</f>
        <v>7.82</v>
      </c>
      <c r="BN106" s="11" t="s">
        <v>46</v>
      </c>
      <c r="BO106" s="11">
        <f>(BO105/(2*0.81))*((1-BQ104)+SQRT(((1-BQ104)^2)+((4*0.81*BQ104/BO105)*BD99/BD100)))*BD100</f>
        <v>4.7189407558539873</v>
      </c>
    </row>
    <row r="107" spans="1:71" x14ac:dyDescent="0.2">
      <c r="A107" s="11" t="s">
        <v>30</v>
      </c>
      <c r="B107" s="11">
        <f>I101</f>
        <v>7.82</v>
      </c>
      <c r="C107" s="11">
        <f>B106</f>
        <v>6.28</v>
      </c>
      <c r="R107" s="11" t="s">
        <v>30</v>
      </c>
      <c r="S107" s="11">
        <f>Z101</f>
        <v>7.82</v>
      </c>
      <c r="T107" s="11">
        <f>S106</f>
        <v>6.28</v>
      </c>
      <c r="AK107" s="11" t="s">
        <v>30</v>
      </c>
      <c r="AL107" s="11">
        <f>AS101</f>
        <v>7.82</v>
      </c>
      <c r="AM107" s="11">
        <f>AL106</f>
        <v>6.28</v>
      </c>
      <c r="BC107" s="11" t="s">
        <v>30</v>
      </c>
      <c r="BD107" s="11">
        <f>BK101</f>
        <v>7.82</v>
      </c>
      <c r="BE107" s="11">
        <f>BD106</f>
        <v>6.28</v>
      </c>
    </row>
    <row r="108" spans="1:71" x14ac:dyDescent="0.2">
      <c r="A108" s="11" t="s">
        <v>31</v>
      </c>
      <c r="B108" s="11">
        <f>M106</f>
        <v>4.7189407558539873</v>
      </c>
      <c r="C108" s="11">
        <f>M111</f>
        <v>5.4670044174545991</v>
      </c>
      <c r="L108" s="11" t="s">
        <v>42</v>
      </c>
      <c r="M108" s="11">
        <f>((C106-C107)*F97)/(0.81*B97*F98)</f>
        <v>1.7500660701476194</v>
      </c>
      <c r="O108" s="11" t="str">
        <f>C105</f>
        <v>9'</v>
      </c>
      <c r="R108" s="11" t="s">
        <v>31</v>
      </c>
      <c r="S108" s="11">
        <f>AD106</f>
        <v>4.7189407558539873</v>
      </c>
      <c r="T108" s="11">
        <f>AD111</f>
        <v>5.4670044174545991</v>
      </c>
      <c r="AC108" s="11" t="s">
        <v>42</v>
      </c>
      <c r="AD108" s="11">
        <f>((T106-T107)*W97)/(0.81*S97*W98)</f>
        <v>1.7500660701476194</v>
      </c>
      <c r="AF108" s="11" t="str">
        <f>T105</f>
        <v>9'</v>
      </c>
      <c r="AK108" s="11" t="s">
        <v>31</v>
      </c>
      <c r="AL108" s="11">
        <f>AW106</f>
        <v>4.7189407558539873</v>
      </c>
      <c r="AM108" s="11">
        <f>AW111</f>
        <v>5.4670044174545991</v>
      </c>
      <c r="AV108" s="11" t="s">
        <v>42</v>
      </c>
      <c r="AW108" s="11">
        <f>((AM106-AM107)*AP97)/(0.81*AL97*AP98)</f>
        <v>1.7500660701476194</v>
      </c>
      <c r="AY108" s="11" t="str">
        <f>AM105</f>
        <v>9'</v>
      </c>
      <c r="BC108" s="11" t="s">
        <v>31</v>
      </c>
      <c r="BD108" s="11">
        <f>BO106</f>
        <v>4.7189407558539873</v>
      </c>
      <c r="BE108" s="11">
        <f>BO111</f>
        <v>5.4670044174545991</v>
      </c>
      <c r="BN108" s="11" t="s">
        <v>42</v>
      </c>
      <c r="BO108" s="11">
        <f>((BE106-BE107)*BH97)/(0.81*BD97*BH98)</f>
        <v>1.7500660701476194</v>
      </c>
      <c r="BQ108" s="11" t="str">
        <f>BE105</f>
        <v>9'</v>
      </c>
    </row>
    <row r="109" spans="1:71" x14ac:dyDescent="0.2">
      <c r="A109" s="11" t="s">
        <v>32</v>
      </c>
      <c r="B109" s="11">
        <f>(B108-B99)/B108*0.0035</f>
        <v>5.3323251459926036E-4</v>
      </c>
      <c r="C109" s="11">
        <f>(C108-B99)/C108*0.0035</f>
        <v>9.3918260696809416E-4</v>
      </c>
      <c r="L109" s="11" t="s">
        <v>43</v>
      </c>
      <c r="M109" s="11">
        <f>C107/C106</f>
        <v>0.80306905370843995</v>
      </c>
      <c r="N109" s="11" t="s">
        <v>44</v>
      </c>
      <c r="O109" s="11">
        <f>(0.0035/0.00196)*M109</f>
        <v>1.4340518816222143</v>
      </c>
      <c r="R109" s="11" t="s">
        <v>32</v>
      </c>
      <c r="S109" s="11">
        <f>(S108-S99)/S108*0.0035</f>
        <v>5.3323251459926036E-4</v>
      </c>
      <c r="T109" s="11">
        <f>(T108-S99)/T108*0.0035</f>
        <v>9.3918260696809416E-4</v>
      </c>
      <c r="AC109" s="11" t="s">
        <v>43</v>
      </c>
      <c r="AD109" s="11">
        <f>T107/T106</f>
        <v>0.80306905370843995</v>
      </c>
      <c r="AE109" s="11" t="s">
        <v>44</v>
      </c>
      <c r="AF109" s="11">
        <f>(0.0035/0.00196)*AD109</f>
        <v>1.4340518816222143</v>
      </c>
      <c r="AK109" s="11" t="s">
        <v>32</v>
      </c>
      <c r="AL109" s="11">
        <f>(AL108-AL99)/AL108*0.0035</f>
        <v>5.3323251459926036E-4</v>
      </c>
      <c r="AM109" s="11">
        <f>(AM108-AL99)/AM108*0.0035</f>
        <v>9.3918260696809416E-4</v>
      </c>
      <c r="AV109" s="11" t="s">
        <v>43</v>
      </c>
      <c r="AW109" s="11">
        <f>AM107/AM106</f>
        <v>0.80306905370843995</v>
      </c>
      <c r="AX109" s="11" t="s">
        <v>44</v>
      </c>
      <c r="AY109" s="11">
        <f>(0.0035/0.00196)*AW109</f>
        <v>1.4340518816222143</v>
      </c>
      <c r="BC109" s="11" t="s">
        <v>32</v>
      </c>
      <c r="BD109" s="11">
        <f>(BD108-BD99)/BD108*0.0035</f>
        <v>5.3323251459926036E-4</v>
      </c>
      <c r="BE109" s="11">
        <f>(BE108-BD99)/BE108*0.0035</f>
        <v>9.3918260696809416E-4</v>
      </c>
      <c r="BN109" s="11" t="s">
        <v>43</v>
      </c>
      <c r="BO109" s="11">
        <f>BE107/BE106</f>
        <v>0.80306905370843995</v>
      </c>
      <c r="BP109" s="11" t="s">
        <v>44</v>
      </c>
      <c r="BQ109" s="11">
        <f>(0.0035/0.00196)*BO109</f>
        <v>1.4340518816222143</v>
      </c>
    </row>
    <row r="110" spans="1:71" x14ac:dyDescent="0.2">
      <c r="A110" s="11" t="s">
        <v>33</v>
      </c>
      <c r="B110" s="11">
        <f>B109*200000</f>
        <v>106.64650291985207</v>
      </c>
      <c r="C110" s="11">
        <f>C109*200000</f>
        <v>187.83652139361882</v>
      </c>
      <c r="L110" s="11" t="s">
        <v>45</v>
      </c>
      <c r="M110" s="11">
        <f>(C106*F97)/(B97*B100*F98)</f>
        <v>0.15648318042813458</v>
      </c>
      <c r="R110" s="11" t="s">
        <v>33</v>
      </c>
      <c r="S110" s="11">
        <f>S109*200000</f>
        <v>106.64650291985207</v>
      </c>
      <c r="T110" s="11">
        <f>T109*200000</f>
        <v>187.83652139361882</v>
      </c>
      <c r="AC110" s="11" t="s">
        <v>45</v>
      </c>
      <c r="AD110" s="11">
        <f>(T106*W97)/(S97*S100*W98)</f>
        <v>0.15648318042813458</v>
      </c>
      <c r="AK110" s="11" t="s">
        <v>33</v>
      </c>
      <c r="AL110" s="11">
        <f>AL109*200000</f>
        <v>106.64650291985207</v>
      </c>
      <c r="AM110" s="11">
        <f>AM109*200000</f>
        <v>187.83652139361882</v>
      </c>
      <c r="AV110" s="11" t="s">
        <v>45</v>
      </c>
      <c r="AW110" s="11">
        <f>(AM106*AP97)/(AL97*AL100*AP98)</f>
        <v>0.15648318042813458</v>
      </c>
      <c r="BC110" s="11" t="s">
        <v>33</v>
      </c>
      <c r="BD110" s="11">
        <f>BD109*200000</f>
        <v>106.64650291985207</v>
      </c>
      <c r="BE110" s="11">
        <f>BE109*200000</f>
        <v>187.83652139361882</v>
      </c>
      <c r="BN110" s="11" t="s">
        <v>45</v>
      </c>
      <c r="BO110" s="11">
        <f>(BE106*BH97)/(BD97*BD100*BH98)</f>
        <v>0.15648318042813458</v>
      </c>
    </row>
    <row r="111" spans="1:71" x14ac:dyDescent="0.2">
      <c r="A111" s="11" t="s">
        <v>34</v>
      </c>
      <c r="B111" s="11">
        <f>IF(ABS(B110)&gt;F97,F97*SIGN(B110),B110)</f>
        <v>106.64650291985207</v>
      </c>
      <c r="C111" s="11">
        <f>IF(ABS(C110)&gt;F97,F97*SIGN(C110),C110)</f>
        <v>187.83652139361882</v>
      </c>
      <c r="L111" s="11" t="s">
        <v>46</v>
      </c>
      <c r="M111" s="11">
        <f>(M110/(2*0.81))*((1-O109)+SQRT(((1-O109)^2)+((4*0.81*O109/M110)*B99/B100)))*B100</f>
        <v>5.4670044174545991</v>
      </c>
      <c r="R111" s="11" t="s">
        <v>34</v>
      </c>
      <c r="S111" s="11">
        <f>IF(ABS(S110)&gt;W97,W97*SIGN(S110),S110)</f>
        <v>106.64650291985207</v>
      </c>
      <c r="T111" s="11">
        <f>IF(ABS(T110)&gt;W97,W97*SIGN(T110),T110)</f>
        <v>187.83652139361882</v>
      </c>
      <c r="AC111" s="11" t="s">
        <v>46</v>
      </c>
      <c r="AD111" s="11">
        <f>(AD110/(2*0.81))*((1-AF109)+SQRT(((1-AF109)^2)+((4*0.81*AF109/AD110)*S99/S100)))*S100</f>
        <v>5.4670044174545991</v>
      </c>
      <c r="AK111" s="11" t="s">
        <v>34</v>
      </c>
      <c r="AL111" s="11">
        <f>IF(ABS(AL110)&gt;AP97,AP97*SIGN(AL110),AL110)</f>
        <v>106.64650291985207</v>
      </c>
      <c r="AM111" s="11">
        <f>IF(ABS(AM110)&gt;AP97,AP97*SIGN(AM110),AM110)</f>
        <v>187.83652139361882</v>
      </c>
      <c r="AV111" s="11" t="s">
        <v>46</v>
      </c>
      <c r="AW111" s="11">
        <f>(AW110/(2*0.81))*((1-AY109)+SQRT(((1-AY109)^2)+((4*0.81*AY109/AW110)*AL99/AL100)))*AL100</f>
        <v>5.4670044174545991</v>
      </c>
      <c r="BC111" s="11" t="s">
        <v>34</v>
      </c>
      <c r="BD111" s="11">
        <f>IF(ABS(BD110)&gt;BH97,BH97*SIGN(BD110),BD110)</f>
        <v>106.64650291985207</v>
      </c>
      <c r="BE111" s="11">
        <f>IF(ABS(BE110)&gt;BH97,BH97*SIGN(BE110),BE110)</f>
        <v>187.83652139361882</v>
      </c>
      <c r="BN111" s="11" t="s">
        <v>46</v>
      </c>
      <c r="BO111" s="11">
        <f>(BO110/(2*0.81))*((1-BQ109)+SQRT(((1-BQ109)^2)+((4*0.81*BQ109/BO110)*BD99/BD100)))*BD100</f>
        <v>5.4670044174545991</v>
      </c>
    </row>
    <row r="112" spans="1:71" x14ac:dyDescent="0.2">
      <c r="A112" s="11" t="s">
        <v>35</v>
      </c>
      <c r="B112" s="11">
        <f>0.81*B97*B108*F98/10</f>
        <v>162.48775894039593</v>
      </c>
      <c r="C112" s="11">
        <f>0.81*B97*C108*F98/10</f>
        <v>188.24590980665599</v>
      </c>
      <c r="R112" s="11" t="s">
        <v>35</v>
      </c>
      <c r="S112" s="11">
        <f>0.81*S97*S108*W98/10</f>
        <v>162.48775894039593</v>
      </c>
      <c r="T112" s="11">
        <f>0.81*S97*T108*W98/10</f>
        <v>188.24590980665599</v>
      </c>
      <c r="AK112" s="11" t="s">
        <v>35</v>
      </c>
      <c r="AL112" s="11">
        <f>0.81*AL97*AL108*AP98/10</f>
        <v>162.48775894039593</v>
      </c>
      <c r="AM112" s="11">
        <f>0.81*AL97*AM108*AP98/10</f>
        <v>188.24590980665599</v>
      </c>
      <c r="BC112" s="11" t="s">
        <v>35</v>
      </c>
      <c r="BD112" s="11">
        <f>0.81*BD97*BD108*BH98/10</f>
        <v>162.48775894039593</v>
      </c>
      <c r="BE112" s="11">
        <f>0.81*BD97*BE108*BH98/10</f>
        <v>188.24590980665599</v>
      </c>
    </row>
    <row r="113" spans="1:57" x14ac:dyDescent="0.2">
      <c r="A113" s="11" t="s">
        <v>36</v>
      </c>
      <c r="B113" s="11">
        <f>B107*B111/10</f>
        <v>83.397565283324326</v>
      </c>
      <c r="C113" s="11">
        <f>C107*C111/10</f>
        <v>117.96133543519264</v>
      </c>
      <c r="R113" s="11" t="s">
        <v>36</v>
      </c>
      <c r="S113" s="11">
        <f>S107*S111/10</f>
        <v>83.397565283324326</v>
      </c>
      <c r="T113" s="11">
        <f>T107*T111/10</f>
        <v>117.96133543519264</v>
      </c>
      <c r="AK113" s="11" t="s">
        <v>36</v>
      </c>
      <c r="AL113" s="11">
        <f>AL107*AL111/10</f>
        <v>83.397565283324326</v>
      </c>
      <c r="AM113" s="11">
        <f>AM107*AM111/10</f>
        <v>117.96133543519264</v>
      </c>
      <c r="BC113" s="11" t="s">
        <v>36</v>
      </c>
      <c r="BD113" s="11">
        <f>BD107*BD111/10</f>
        <v>83.397565283324326</v>
      </c>
      <c r="BE113" s="11">
        <f>BE107*BE111/10</f>
        <v>117.96133543519264</v>
      </c>
    </row>
    <row r="114" spans="1:57" x14ac:dyDescent="0.2">
      <c r="A114" s="11" t="s">
        <v>37</v>
      </c>
      <c r="B114" s="11">
        <f>B106*F97/10</f>
        <v>245.7364</v>
      </c>
      <c r="C114" s="11">
        <f>C106*F97/10</f>
        <v>305.99660000000006</v>
      </c>
      <c r="R114" s="11" t="s">
        <v>37</v>
      </c>
      <c r="S114" s="11">
        <f>S106*W97/10</f>
        <v>245.7364</v>
      </c>
      <c r="T114" s="11">
        <f>T106*W97/10</f>
        <v>305.99660000000006</v>
      </c>
      <c r="AK114" s="11" t="s">
        <v>37</v>
      </c>
      <c r="AL114" s="11">
        <f>AL106*AP97/10</f>
        <v>245.7364</v>
      </c>
      <c r="AM114" s="11">
        <f>AM106*AP97/10</f>
        <v>305.99660000000006</v>
      </c>
      <c r="BC114" s="11" t="s">
        <v>37</v>
      </c>
      <c r="BD114" s="11">
        <f>BD106*BH97/10</f>
        <v>245.7364</v>
      </c>
      <c r="BE114" s="11">
        <f>BE106*BH97/10</f>
        <v>305.99660000000006</v>
      </c>
    </row>
    <row r="115" spans="1:57" x14ac:dyDescent="0.2">
      <c r="A115" s="11" t="s">
        <v>38</v>
      </c>
      <c r="B115" s="11">
        <f>B114-B113-B112</f>
        <v>-0.14892422372025749</v>
      </c>
      <c r="C115" s="11">
        <f>C114-C113-C112</f>
        <v>-0.21064524184856737</v>
      </c>
      <c r="R115" s="11" t="s">
        <v>38</v>
      </c>
      <c r="S115" s="11">
        <f>S114-S113-S112</f>
        <v>-0.14892422372025749</v>
      </c>
      <c r="T115" s="11">
        <f>T114-T113-T112</f>
        <v>-0.21064524184856737</v>
      </c>
      <c r="AK115" s="11" t="s">
        <v>38</v>
      </c>
      <c r="AL115" s="11">
        <f>AL114-AL113-AL112</f>
        <v>-0.14892422372025749</v>
      </c>
      <c r="AM115" s="11">
        <f>AM114-AM113-AM112</f>
        <v>-0.21064524184856737</v>
      </c>
      <c r="BC115" s="11" t="s">
        <v>38</v>
      </c>
      <c r="BD115" s="11">
        <f>BD114-BD113-BD112</f>
        <v>-0.14892422372025749</v>
      </c>
      <c r="BE115" s="11">
        <f>BE114-BE113-BE112</f>
        <v>-0.21064524184856737</v>
      </c>
    </row>
    <row r="116" spans="1:57" x14ac:dyDescent="0.2">
      <c r="A116" s="11" t="s">
        <v>39</v>
      </c>
      <c r="B116" s="11">
        <f>(B114*(B98-B99)-B113*B99-B112*0.416*B108)/100</f>
        <v>106.51307773942359</v>
      </c>
      <c r="C116" s="11">
        <f>-(C114*(B98-B99)-C113*B99-C112*0.416*C108)/100</f>
        <v>-131.7587551053924</v>
      </c>
      <c r="R116" s="11" t="s">
        <v>39</v>
      </c>
      <c r="S116" s="11">
        <f>(S114*(S98-S99)-S113*S99-S112*0.416*S108)/100</f>
        <v>106.51307773942359</v>
      </c>
      <c r="T116" s="11">
        <f>-(T114*(S98-S99)-T113*S99-T112*0.416*T108)/100</f>
        <v>-131.7587551053924</v>
      </c>
      <c r="AK116" s="11" t="s">
        <v>39</v>
      </c>
      <c r="AL116" s="11">
        <f>(AL114*(AL98-AL99)-AL113*AL99-AL112*0.416*AL108)/100</f>
        <v>106.51307773942359</v>
      </c>
      <c r="AM116" s="11">
        <f>-(AM114*(AL98-AL99)-AM113*AL99-AM112*0.416*AM108)/100</f>
        <v>-131.7587551053924</v>
      </c>
      <c r="BC116" s="11" t="s">
        <v>39</v>
      </c>
      <c r="BD116" s="11">
        <f>(BD114*(BD98-BD99)-BD113*BD99-BD112*0.416*BD108)/100</f>
        <v>106.51307773942359</v>
      </c>
      <c r="BE116" s="11">
        <f>-(BE114*(BD98-BD99)-BE113*BD99-BE112*0.416*BE108)/100</f>
        <v>-131.7587551053924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290"/>
  <sheetViews>
    <sheetView topLeftCell="R1" zoomScale="80" zoomScaleNormal="80" workbookViewId="0">
      <selection activeCell="BH90" sqref="BH90"/>
    </sheetView>
  </sheetViews>
  <sheetFormatPr defaultRowHeight="15" x14ac:dyDescent="0.25"/>
  <cols>
    <col min="17" max="17" width="9.140625" style="1"/>
    <col min="35" max="35" width="9.140625" style="1"/>
    <col min="53" max="53" width="9.140625" style="1"/>
  </cols>
  <sheetData>
    <row r="1" spans="1:85" x14ac:dyDescent="0.25">
      <c r="A1" s="10" t="s">
        <v>19</v>
      </c>
      <c r="B1" s="10"/>
      <c r="C1" s="10">
        <v>1</v>
      </c>
      <c r="D1" s="10"/>
      <c r="E1" s="10"/>
      <c r="F1" s="10"/>
      <c r="G1" s="10"/>
      <c r="H1" s="10"/>
      <c r="I1" s="10"/>
      <c r="J1" s="10"/>
      <c r="K1" s="10"/>
      <c r="L1" s="2">
        <v>16</v>
      </c>
      <c r="M1" s="2">
        <v>17</v>
      </c>
      <c r="N1" s="2">
        <v>17</v>
      </c>
      <c r="O1" s="2">
        <v>18</v>
      </c>
      <c r="P1" s="2">
        <v>18</v>
      </c>
      <c r="Q1" s="2">
        <v>19</v>
      </c>
      <c r="R1" s="10"/>
      <c r="S1" s="10" t="s">
        <v>19</v>
      </c>
      <c r="T1" s="10"/>
      <c r="U1" s="10">
        <v>1</v>
      </c>
      <c r="V1" s="10"/>
      <c r="W1" s="10"/>
      <c r="X1" s="10"/>
      <c r="Y1" s="10"/>
      <c r="Z1" s="10"/>
      <c r="AA1" s="10"/>
      <c r="AB1" s="10"/>
      <c r="AC1" s="10"/>
      <c r="AD1" s="2">
        <v>16</v>
      </c>
      <c r="AE1" s="19">
        <v>17</v>
      </c>
      <c r="AF1" s="19">
        <v>17</v>
      </c>
      <c r="AG1" s="2">
        <v>18</v>
      </c>
      <c r="AH1" s="2">
        <v>18</v>
      </c>
      <c r="AI1" s="2">
        <v>19</v>
      </c>
      <c r="AJ1" s="10"/>
      <c r="AK1" s="10" t="s">
        <v>19</v>
      </c>
      <c r="AL1" s="10"/>
      <c r="AM1" s="10">
        <v>1</v>
      </c>
      <c r="AN1" s="10"/>
      <c r="AO1" s="10"/>
      <c r="AP1" s="10"/>
      <c r="AQ1" s="10"/>
      <c r="AR1" s="10"/>
      <c r="AS1" s="10"/>
      <c r="AT1" s="10"/>
      <c r="AU1" s="10"/>
      <c r="AV1" s="2">
        <v>16</v>
      </c>
      <c r="AW1" s="2">
        <v>17</v>
      </c>
      <c r="AX1" s="2">
        <v>17</v>
      </c>
      <c r="AY1" s="19">
        <v>18</v>
      </c>
      <c r="AZ1" s="19">
        <v>18</v>
      </c>
      <c r="BA1" s="2">
        <v>19</v>
      </c>
      <c r="BB1" s="10"/>
      <c r="BC1" s="10"/>
      <c r="BD1" s="10" t="s">
        <v>19</v>
      </c>
      <c r="BE1" s="10"/>
      <c r="BF1" s="10">
        <v>1</v>
      </c>
      <c r="BG1" s="10"/>
      <c r="BH1" s="10"/>
      <c r="BI1" s="10"/>
      <c r="BJ1" s="10"/>
      <c r="BK1" s="10"/>
      <c r="BL1" s="10"/>
      <c r="BM1" s="10"/>
      <c r="BN1" s="10"/>
      <c r="BO1" s="2">
        <v>16</v>
      </c>
      <c r="BP1" s="2">
        <v>17</v>
      </c>
      <c r="BQ1" s="2">
        <v>17</v>
      </c>
      <c r="BR1" s="35">
        <v>18</v>
      </c>
      <c r="BS1" s="35">
        <v>18</v>
      </c>
      <c r="BT1" s="2">
        <v>19</v>
      </c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</row>
    <row r="2" spans="1:85" x14ac:dyDescent="0.25">
      <c r="A2" s="10"/>
      <c r="B2" s="10"/>
      <c r="C2" s="10"/>
      <c r="D2" s="10"/>
      <c r="E2" s="10"/>
      <c r="F2" s="10"/>
      <c r="G2" s="10"/>
      <c r="H2" s="10"/>
      <c r="I2" s="10"/>
      <c r="J2" s="10" t="s">
        <v>40</v>
      </c>
      <c r="K2" s="10"/>
      <c r="L2" s="18" t="s">
        <v>16</v>
      </c>
      <c r="M2" s="5" t="s">
        <v>12</v>
      </c>
      <c r="N2" s="5" t="s">
        <v>14</v>
      </c>
      <c r="O2" s="5" t="s">
        <v>13</v>
      </c>
      <c r="P2" s="5" t="s">
        <v>13</v>
      </c>
      <c r="Q2" s="5" t="s">
        <v>16</v>
      </c>
      <c r="R2" s="10"/>
      <c r="S2" s="10"/>
      <c r="T2" s="10"/>
      <c r="U2" s="10"/>
      <c r="V2" s="10"/>
      <c r="W2" s="10"/>
      <c r="X2" s="10"/>
      <c r="Y2" s="10"/>
      <c r="Z2" s="10"/>
      <c r="AA2" s="10"/>
      <c r="AB2" s="10" t="s">
        <v>40</v>
      </c>
      <c r="AC2" s="10"/>
      <c r="AD2" s="25" t="s">
        <v>16</v>
      </c>
      <c r="AE2" s="18" t="s">
        <v>12</v>
      </c>
      <c r="AF2" s="18" t="s">
        <v>14</v>
      </c>
      <c r="AG2" s="5" t="s">
        <v>13</v>
      </c>
      <c r="AH2" s="5" t="s">
        <v>13</v>
      </c>
      <c r="AI2" s="5" t="s">
        <v>16</v>
      </c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 t="s">
        <v>40</v>
      </c>
      <c r="AU2" s="10"/>
      <c r="AV2" s="25" t="s">
        <v>16</v>
      </c>
      <c r="AW2" s="25" t="s">
        <v>12</v>
      </c>
      <c r="AX2" s="25" t="s">
        <v>14</v>
      </c>
      <c r="AY2" s="18" t="s">
        <v>13</v>
      </c>
      <c r="AZ2" s="18" t="s">
        <v>13</v>
      </c>
      <c r="BA2" s="5" t="s">
        <v>16</v>
      </c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 t="s">
        <v>40</v>
      </c>
      <c r="BN2" s="10"/>
      <c r="BO2" s="25" t="s">
        <v>16</v>
      </c>
      <c r="BP2" s="5" t="s">
        <v>12</v>
      </c>
      <c r="BQ2" s="5" t="s">
        <v>14</v>
      </c>
      <c r="BR2" s="25" t="s">
        <v>13</v>
      </c>
      <c r="BS2" s="25" t="s">
        <v>13</v>
      </c>
      <c r="BT2" s="5" t="s">
        <v>16</v>
      </c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</row>
    <row r="3" spans="1:85" x14ac:dyDescent="0.25">
      <c r="A3" s="10" t="s">
        <v>20</v>
      </c>
      <c r="B3" s="10">
        <v>60</v>
      </c>
      <c r="C3" s="10" t="s">
        <v>21</v>
      </c>
      <c r="D3" s="10"/>
      <c r="E3" s="10" t="s">
        <v>22</v>
      </c>
      <c r="F3" s="10">
        <v>391.3</v>
      </c>
      <c r="G3" s="10" t="s">
        <v>23</v>
      </c>
      <c r="H3" s="10"/>
      <c r="I3" s="10" t="s">
        <v>41</v>
      </c>
      <c r="J3" s="10" t="s">
        <v>4</v>
      </c>
      <c r="K3" s="10"/>
      <c r="L3" s="18" t="s">
        <v>16</v>
      </c>
      <c r="M3" s="5" t="s">
        <v>16</v>
      </c>
      <c r="N3" s="5" t="s">
        <v>12</v>
      </c>
      <c r="O3" s="5" t="s">
        <v>12</v>
      </c>
      <c r="P3" s="5" t="s">
        <v>12</v>
      </c>
      <c r="Q3" s="5" t="s">
        <v>16</v>
      </c>
      <c r="R3" s="10"/>
      <c r="S3" s="10" t="s">
        <v>20</v>
      </c>
      <c r="T3" s="10">
        <v>30</v>
      </c>
      <c r="U3" s="10" t="s">
        <v>21</v>
      </c>
      <c r="V3" s="10"/>
      <c r="W3" s="10" t="s">
        <v>22</v>
      </c>
      <c r="X3" s="10">
        <v>391.3</v>
      </c>
      <c r="Y3" s="10" t="s">
        <v>23</v>
      </c>
      <c r="Z3" s="10"/>
      <c r="AA3" s="10" t="s">
        <v>41</v>
      </c>
      <c r="AB3" s="10" t="s">
        <v>4</v>
      </c>
      <c r="AC3" s="10"/>
      <c r="AD3" s="25" t="s">
        <v>16</v>
      </c>
      <c r="AE3" s="18" t="s">
        <v>16</v>
      </c>
      <c r="AF3" s="18" t="s">
        <v>12</v>
      </c>
      <c r="AG3" s="5" t="s">
        <v>12</v>
      </c>
      <c r="AH3" s="5" t="s">
        <v>12</v>
      </c>
      <c r="AI3" s="5" t="s">
        <v>16</v>
      </c>
      <c r="AJ3" s="10"/>
      <c r="AK3" s="10" t="s">
        <v>20</v>
      </c>
      <c r="AL3" s="10">
        <v>30</v>
      </c>
      <c r="AM3" s="10" t="s">
        <v>21</v>
      </c>
      <c r="AN3" s="10"/>
      <c r="AO3" s="10" t="s">
        <v>22</v>
      </c>
      <c r="AP3" s="10">
        <v>391.3</v>
      </c>
      <c r="AQ3" s="10" t="s">
        <v>23</v>
      </c>
      <c r="AR3" s="10"/>
      <c r="AS3" s="10" t="s">
        <v>41</v>
      </c>
      <c r="AT3" s="10" t="s">
        <v>4</v>
      </c>
      <c r="AU3" s="10"/>
      <c r="AV3" s="25" t="s">
        <v>16</v>
      </c>
      <c r="AW3" s="25" t="s">
        <v>16</v>
      </c>
      <c r="AX3" s="25" t="s">
        <v>12</v>
      </c>
      <c r="AY3" s="18" t="s">
        <v>12</v>
      </c>
      <c r="AZ3" s="18" t="s">
        <v>12</v>
      </c>
      <c r="BA3" s="5" t="s">
        <v>16</v>
      </c>
      <c r="BB3" s="10"/>
      <c r="BC3" s="10"/>
      <c r="BD3" s="10" t="s">
        <v>20</v>
      </c>
      <c r="BE3" s="10">
        <v>30</v>
      </c>
      <c r="BF3" s="10" t="s">
        <v>21</v>
      </c>
      <c r="BG3" s="10"/>
      <c r="BH3" s="10" t="s">
        <v>22</v>
      </c>
      <c r="BI3" s="10">
        <v>391.3</v>
      </c>
      <c r="BJ3" s="10" t="s">
        <v>23</v>
      </c>
      <c r="BK3" s="10"/>
      <c r="BL3" s="10" t="s">
        <v>41</v>
      </c>
      <c r="BM3" s="10" t="s">
        <v>4</v>
      </c>
      <c r="BN3" s="10"/>
      <c r="BO3" s="25" t="s">
        <v>16</v>
      </c>
      <c r="BP3" s="5" t="s">
        <v>16</v>
      </c>
      <c r="BQ3" s="5" t="s">
        <v>12</v>
      </c>
      <c r="BR3" s="25" t="s">
        <v>12</v>
      </c>
      <c r="BS3" s="25" t="s">
        <v>12</v>
      </c>
      <c r="BT3" s="5" t="s">
        <v>16</v>
      </c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</row>
    <row r="4" spans="1:85" x14ac:dyDescent="0.25">
      <c r="A4" s="10" t="s">
        <v>24</v>
      </c>
      <c r="B4" s="10">
        <v>22</v>
      </c>
      <c r="C4" s="10" t="s">
        <v>21</v>
      </c>
      <c r="D4" s="10"/>
      <c r="E4" s="10" t="s">
        <v>25</v>
      </c>
      <c r="F4" s="10">
        <v>14.17</v>
      </c>
      <c r="G4" s="10" t="s">
        <v>23</v>
      </c>
      <c r="H4" s="10" t="s">
        <v>14</v>
      </c>
      <c r="I4" s="10">
        <v>12.5</v>
      </c>
      <c r="J4" s="10"/>
      <c r="K4" s="10"/>
      <c r="L4" s="10"/>
      <c r="M4" s="10"/>
      <c r="N4" s="10"/>
      <c r="O4" s="10"/>
      <c r="P4" s="10"/>
      <c r="Q4" s="14"/>
      <c r="R4" s="10"/>
      <c r="S4" s="10" t="s">
        <v>24</v>
      </c>
      <c r="T4" s="10">
        <v>60</v>
      </c>
      <c r="U4" s="10" t="s">
        <v>21</v>
      </c>
      <c r="V4" s="10"/>
      <c r="W4" s="10" t="s">
        <v>25</v>
      </c>
      <c r="X4" s="10">
        <v>14.17</v>
      </c>
      <c r="Y4" s="10" t="s">
        <v>23</v>
      </c>
      <c r="Z4" t="s">
        <v>14</v>
      </c>
      <c r="AA4">
        <v>12.5</v>
      </c>
      <c r="AB4" s="10"/>
      <c r="AC4" s="10"/>
      <c r="AD4" s="10"/>
      <c r="AE4" s="10"/>
      <c r="AF4" s="10"/>
      <c r="AG4" s="10"/>
      <c r="AH4" s="10"/>
      <c r="AI4" s="14"/>
      <c r="AJ4" s="10"/>
      <c r="AK4" s="10" t="s">
        <v>24</v>
      </c>
      <c r="AL4" s="10">
        <v>60</v>
      </c>
      <c r="AM4" s="10" t="s">
        <v>21</v>
      </c>
      <c r="AN4" s="10"/>
      <c r="AO4" s="10" t="s">
        <v>25</v>
      </c>
      <c r="AP4" s="10">
        <v>14.17</v>
      </c>
      <c r="AQ4" s="10" t="s">
        <v>23</v>
      </c>
      <c r="AR4" s="10" t="s">
        <v>14</v>
      </c>
      <c r="AS4" s="10">
        <v>12.5</v>
      </c>
      <c r="AT4" s="10"/>
      <c r="AU4" s="10"/>
      <c r="AV4" s="10"/>
      <c r="AW4" s="10"/>
      <c r="AX4" s="10"/>
      <c r="AY4" s="10"/>
      <c r="AZ4" s="10"/>
      <c r="BA4" s="14"/>
      <c r="BB4" s="10"/>
      <c r="BC4" s="10"/>
      <c r="BD4" s="10" t="s">
        <v>24</v>
      </c>
      <c r="BE4" s="10">
        <v>60</v>
      </c>
      <c r="BF4" s="10" t="s">
        <v>21</v>
      </c>
      <c r="BG4" s="10"/>
      <c r="BH4" s="10" t="s">
        <v>25</v>
      </c>
      <c r="BI4" s="10">
        <v>14.17</v>
      </c>
      <c r="BJ4" s="10" t="s">
        <v>23</v>
      </c>
      <c r="BK4" s="10" t="s">
        <v>14</v>
      </c>
      <c r="BL4" s="10">
        <v>12.5</v>
      </c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</row>
    <row r="5" spans="1:85" x14ac:dyDescent="0.25">
      <c r="A5" s="10" t="s">
        <v>26</v>
      </c>
      <c r="B5" s="10">
        <v>4</v>
      </c>
      <c r="C5" s="10" t="s">
        <v>21</v>
      </c>
      <c r="D5" s="10"/>
      <c r="E5" s="10"/>
      <c r="F5" s="10"/>
      <c r="G5" s="10"/>
      <c r="H5" s="10" t="s">
        <v>13</v>
      </c>
      <c r="I5" s="10">
        <v>10.96</v>
      </c>
      <c r="J5" s="10"/>
      <c r="K5" s="10"/>
      <c r="L5" s="10"/>
      <c r="M5" s="10"/>
      <c r="N5" s="10"/>
      <c r="O5" s="10"/>
      <c r="P5" s="10"/>
      <c r="Q5" s="14"/>
      <c r="R5" s="10"/>
      <c r="S5" s="10" t="s">
        <v>26</v>
      </c>
      <c r="T5" s="10">
        <v>4</v>
      </c>
      <c r="U5" s="10" t="s">
        <v>21</v>
      </c>
      <c r="V5" s="10"/>
      <c r="W5" s="11"/>
      <c r="X5" s="11"/>
      <c r="Y5" s="10"/>
      <c r="Z5" t="s">
        <v>13</v>
      </c>
      <c r="AA5">
        <v>10.96</v>
      </c>
      <c r="AB5" s="10"/>
      <c r="AC5" s="10"/>
      <c r="AD5" s="10"/>
      <c r="AE5" s="10"/>
      <c r="AF5" s="10"/>
      <c r="AG5" s="10"/>
      <c r="AH5" s="10"/>
      <c r="AI5" s="14"/>
      <c r="AJ5" s="10"/>
      <c r="AK5" s="10" t="s">
        <v>26</v>
      </c>
      <c r="AL5" s="10">
        <v>4</v>
      </c>
      <c r="AM5" s="10" t="s">
        <v>21</v>
      </c>
      <c r="AN5" s="10"/>
      <c r="AO5" s="10"/>
      <c r="AP5" s="10"/>
      <c r="AQ5" s="10"/>
      <c r="AR5" s="10" t="s">
        <v>13</v>
      </c>
      <c r="AS5" s="10">
        <v>10.96</v>
      </c>
      <c r="AT5" s="10"/>
      <c r="AU5" s="10"/>
      <c r="AV5" s="10"/>
      <c r="AW5" s="10"/>
      <c r="AX5" s="10"/>
      <c r="AY5" s="10"/>
      <c r="AZ5" s="10"/>
      <c r="BA5" s="14"/>
      <c r="BB5" s="10"/>
      <c r="BC5" s="10"/>
      <c r="BD5" s="10" t="s">
        <v>26</v>
      </c>
      <c r="BE5" s="10">
        <v>4</v>
      </c>
      <c r="BF5" s="10" t="s">
        <v>21</v>
      </c>
      <c r="BG5" s="10"/>
      <c r="BH5" s="10"/>
      <c r="BI5" s="10"/>
      <c r="BJ5" s="10"/>
      <c r="BK5" s="10" t="s">
        <v>13</v>
      </c>
      <c r="BL5" s="10">
        <v>10.96</v>
      </c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</row>
    <row r="6" spans="1:85" x14ac:dyDescent="0.25">
      <c r="A6" s="10" t="s">
        <v>27</v>
      </c>
      <c r="B6" s="10">
        <f>B4-B5</f>
        <v>18</v>
      </c>
      <c r="C6" s="10" t="s">
        <v>21</v>
      </c>
      <c r="D6" s="10"/>
      <c r="E6" s="10"/>
      <c r="F6" s="10"/>
      <c r="G6" s="10"/>
      <c r="H6" s="10" t="s">
        <v>15</v>
      </c>
      <c r="I6" s="10">
        <v>9.36</v>
      </c>
      <c r="J6" s="10"/>
      <c r="K6" s="10"/>
      <c r="L6" s="10"/>
      <c r="M6" s="10"/>
      <c r="N6" s="10"/>
      <c r="O6" s="10"/>
      <c r="P6" s="10"/>
      <c r="Q6" s="14"/>
      <c r="R6" s="10"/>
      <c r="S6" s="10" t="s">
        <v>27</v>
      </c>
      <c r="T6" s="10">
        <f>T4-T5</f>
        <v>56</v>
      </c>
      <c r="U6" s="10" t="s">
        <v>21</v>
      </c>
      <c r="V6" s="10"/>
      <c r="W6" s="11"/>
      <c r="X6" s="11"/>
      <c r="Y6" s="10"/>
      <c r="Z6" t="s">
        <v>15</v>
      </c>
      <c r="AA6">
        <v>9.36</v>
      </c>
      <c r="AB6" s="10"/>
      <c r="AC6" s="10"/>
      <c r="AD6" s="10"/>
      <c r="AE6" s="10"/>
      <c r="AF6" s="10"/>
      <c r="AG6" s="10"/>
      <c r="AH6" s="10"/>
      <c r="AI6" s="14"/>
      <c r="AJ6" s="10"/>
      <c r="AK6" s="10" t="s">
        <v>27</v>
      </c>
      <c r="AL6" s="10">
        <f>AL4-AL5</f>
        <v>56</v>
      </c>
      <c r="AM6" s="10" t="s">
        <v>21</v>
      </c>
      <c r="AN6" s="10"/>
      <c r="AO6" s="10"/>
      <c r="AP6" s="10"/>
      <c r="AQ6" s="10"/>
      <c r="AR6" s="10" t="s">
        <v>15</v>
      </c>
      <c r="AS6" s="10">
        <v>9.36</v>
      </c>
      <c r="AT6" s="10"/>
      <c r="AU6" s="10"/>
      <c r="AV6" s="10"/>
      <c r="AW6" s="10"/>
      <c r="AX6" s="10"/>
      <c r="AY6" s="10"/>
      <c r="AZ6" s="10"/>
      <c r="BA6" s="14"/>
      <c r="BB6" s="10"/>
      <c r="BC6" s="10"/>
      <c r="BD6" s="10" t="s">
        <v>27</v>
      </c>
      <c r="BE6" s="10">
        <f>BE4-BE5</f>
        <v>56</v>
      </c>
      <c r="BF6" s="10" t="s">
        <v>21</v>
      </c>
      <c r="BG6" s="10"/>
      <c r="BH6" s="10"/>
      <c r="BI6" s="10"/>
      <c r="BJ6" s="10"/>
      <c r="BK6" s="10" t="s">
        <v>15</v>
      </c>
      <c r="BL6" s="10">
        <v>9.36</v>
      </c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</row>
    <row r="7" spans="1:85" x14ac:dyDescent="0.25">
      <c r="A7" s="10"/>
      <c r="B7" s="10"/>
      <c r="C7" s="10"/>
      <c r="D7" s="10"/>
      <c r="E7" s="10"/>
      <c r="F7" s="10"/>
      <c r="G7" s="10"/>
      <c r="H7" s="10" t="s">
        <v>12</v>
      </c>
      <c r="I7" s="10">
        <v>7.82</v>
      </c>
      <c r="J7" s="10"/>
      <c r="K7" s="10"/>
      <c r="L7" s="10"/>
      <c r="M7" s="10"/>
      <c r="N7" s="10"/>
      <c r="O7" s="10"/>
      <c r="P7" s="10"/>
      <c r="Q7" s="14"/>
      <c r="R7" s="10"/>
      <c r="S7" s="10"/>
      <c r="T7" s="10"/>
      <c r="U7" s="10"/>
      <c r="V7" s="10"/>
      <c r="W7" s="11"/>
      <c r="X7" s="11"/>
      <c r="Y7" s="10"/>
      <c r="Z7" t="s">
        <v>12</v>
      </c>
      <c r="AA7">
        <v>7.82</v>
      </c>
      <c r="AB7" s="10"/>
      <c r="AC7" s="10"/>
      <c r="AD7" s="10"/>
      <c r="AE7" s="10"/>
      <c r="AF7" s="10"/>
      <c r="AG7" s="10"/>
      <c r="AH7" s="10"/>
      <c r="AI7" s="14"/>
      <c r="AJ7" s="10"/>
      <c r="AK7" s="10"/>
      <c r="AL7" s="10"/>
      <c r="AM7" s="10"/>
      <c r="AN7" s="10"/>
      <c r="AO7" s="10"/>
      <c r="AP7" s="10"/>
      <c r="AQ7" s="10"/>
      <c r="AR7" s="10" t="s">
        <v>12</v>
      </c>
      <c r="AS7" s="10">
        <v>7.82</v>
      </c>
      <c r="AT7" s="10"/>
      <c r="AU7" s="10"/>
      <c r="AV7" s="10"/>
      <c r="AW7" s="10"/>
      <c r="AX7" s="10"/>
      <c r="AY7" s="10"/>
      <c r="AZ7" s="10"/>
      <c r="BA7" s="14"/>
      <c r="BB7" s="10"/>
      <c r="BC7" s="10"/>
      <c r="BD7" s="10"/>
      <c r="BE7" s="10"/>
      <c r="BF7" s="10"/>
      <c r="BG7" s="10"/>
      <c r="BH7" s="10"/>
      <c r="BI7" s="10"/>
      <c r="BJ7" s="10"/>
      <c r="BK7" s="10" t="s">
        <v>12</v>
      </c>
      <c r="BL7" s="10">
        <v>7.82</v>
      </c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</row>
    <row r="8" spans="1:85" x14ac:dyDescent="0.25">
      <c r="A8" s="10"/>
      <c r="B8" s="10"/>
      <c r="C8" s="10"/>
      <c r="D8" s="10"/>
      <c r="E8" s="10"/>
      <c r="F8" s="10"/>
      <c r="G8" s="10"/>
      <c r="H8" s="10" t="s">
        <v>16</v>
      </c>
      <c r="I8" s="10">
        <v>6.28</v>
      </c>
      <c r="J8" s="10"/>
      <c r="K8" s="10"/>
      <c r="L8" s="10"/>
      <c r="M8" s="10"/>
      <c r="N8" s="10"/>
      <c r="O8" s="10"/>
      <c r="P8" s="10"/>
      <c r="Q8" s="14"/>
      <c r="R8" s="10"/>
      <c r="S8" s="10"/>
      <c r="T8" s="10"/>
      <c r="U8" s="10"/>
      <c r="V8" s="10"/>
      <c r="W8" s="11"/>
      <c r="X8" s="11"/>
      <c r="Y8" s="10"/>
      <c r="Z8" t="s">
        <v>16</v>
      </c>
      <c r="AA8">
        <v>6.28</v>
      </c>
      <c r="AB8" s="10"/>
      <c r="AC8" s="10"/>
      <c r="AD8" s="10"/>
      <c r="AE8" s="10"/>
      <c r="AF8" s="10"/>
      <c r="AG8" s="10"/>
      <c r="AH8" s="10"/>
      <c r="AI8" s="14"/>
      <c r="AJ8" s="10"/>
      <c r="AK8" s="10"/>
      <c r="AL8" s="10"/>
      <c r="AM8" s="10"/>
      <c r="AN8" s="10"/>
      <c r="AO8" s="10"/>
      <c r="AP8" s="10"/>
      <c r="AQ8" s="10"/>
      <c r="AR8" s="10" t="s">
        <v>16</v>
      </c>
      <c r="AS8" s="10">
        <v>6.28</v>
      </c>
      <c r="AT8" s="10"/>
      <c r="AU8" s="10"/>
      <c r="AV8" s="10"/>
      <c r="AW8" s="10"/>
      <c r="AX8" s="10"/>
      <c r="AY8" s="10"/>
      <c r="AZ8" s="10"/>
      <c r="BA8" s="14"/>
      <c r="BB8" s="10"/>
      <c r="BC8" s="10"/>
      <c r="BD8" s="10"/>
      <c r="BE8" s="10"/>
      <c r="BF8" s="10"/>
      <c r="BG8" s="10"/>
      <c r="BH8" s="10"/>
      <c r="BI8" s="10"/>
      <c r="BJ8" s="10"/>
      <c r="BK8" s="10" t="s">
        <v>16</v>
      </c>
      <c r="BL8" s="10">
        <v>6.28</v>
      </c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</row>
    <row r="9" spans="1:85" x14ac:dyDescent="0.25">
      <c r="A9" s="10"/>
      <c r="B9" s="10"/>
      <c r="C9" s="10"/>
      <c r="D9" s="10"/>
      <c r="E9" s="10"/>
      <c r="F9" s="10"/>
      <c r="G9" s="10"/>
      <c r="H9" s="10" t="s">
        <v>17</v>
      </c>
      <c r="I9" s="10">
        <v>4.62</v>
      </c>
      <c r="J9" s="10"/>
      <c r="K9" s="10"/>
      <c r="L9" s="10" t="s">
        <v>42</v>
      </c>
      <c r="M9" s="10">
        <f>((B12-B13)*F3)/(0.81*B3*F4)</f>
        <v>3.5342243364669459</v>
      </c>
      <c r="N9" s="10"/>
      <c r="O9" s="10">
        <f>B11</f>
        <v>9</v>
      </c>
      <c r="P9" s="10"/>
      <c r="Q9" s="14"/>
      <c r="R9" s="10"/>
      <c r="S9" s="10"/>
      <c r="T9" s="10"/>
      <c r="U9" s="10"/>
      <c r="V9" s="10"/>
      <c r="W9" s="11"/>
      <c r="X9" s="11"/>
      <c r="Y9" s="10"/>
      <c r="Z9" t="s">
        <v>17</v>
      </c>
      <c r="AA9">
        <v>4.62</v>
      </c>
      <c r="AB9" s="10"/>
      <c r="AC9" s="10"/>
      <c r="AD9" s="10" t="s">
        <v>42</v>
      </c>
      <c r="AE9" s="10">
        <f>((T12-T13)*X3)/(0.81*T3*X4)</f>
        <v>-5.3183826027862722</v>
      </c>
      <c r="AF9" s="10"/>
      <c r="AG9" s="10">
        <f>T11</f>
        <v>9</v>
      </c>
      <c r="AH9" s="10"/>
      <c r="AI9" s="14"/>
      <c r="AJ9" s="10"/>
      <c r="AK9" s="10"/>
      <c r="AL9" s="10"/>
      <c r="AM9" s="10"/>
      <c r="AN9" s="10"/>
      <c r="AO9" s="10"/>
      <c r="AP9" s="10"/>
      <c r="AQ9" s="10"/>
      <c r="AR9" s="10" t="s">
        <v>17</v>
      </c>
      <c r="AS9" s="10">
        <v>4.62</v>
      </c>
      <c r="AT9" s="10"/>
      <c r="AU9" s="10"/>
      <c r="AV9" s="10" t="s">
        <v>42</v>
      </c>
      <c r="AW9" s="10">
        <f>((AL12-AL13)*AP3)/(0.81*AL3*AP4)</f>
        <v>-3.5683165326386534</v>
      </c>
      <c r="AX9" s="10"/>
      <c r="AY9" s="10">
        <f>AL11</f>
        <v>9</v>
      </c>
      <c r="AZ9" s="10"/>
      <c r="BA9" s="14"/>
      <c r="BB9" s="10"/>
      <c r="BC9" s="10"/>
      <c r="BD9" s="10"/>
      <c r="BE9" s="10"/>
      <c r="BF9" s="10"/>
      <c r="BG9" s="10"/>
      <c r="BH9" s="10"/>
      <c r="BI9" s="10"/>
      <c r="BJ9" s="10"/>
      <c r="BK9" s="10" t="s">
        <v>17</v>
      </c>
      <c r="BL9" s="10">
        <v>4.62</v>
      </c>
      <c r="BM9" s="10"/>
      <c r="BN9" s="10"/>
      <c r="BO9" s="10" t="s">
        <v>42</v>
      </c>
      <c r="BP9" s="10">
        <f>((BE12-BE13)*BI3)/(0.81*BE3*BI4)</f>
        <v>0</v>
      </c>
      <c r="BQ9" s="10"/>
      <c r="BR9" s="10">
        <f>BE11</f>
        <v>9</v>
      </c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</row>
    <row r="10" spans="1:85" x14ac:dyDescent="0.25">
      <c r="A10" s="10"/>
      <c r="B10" s="10"/>
      <c r="C10" s="10"/>
      <c r="D10" s="10"/>
      <c r="E10" s="10"/>
      <c r="F10" s="10"/>
      <c r="G10" s="10"/>
      <c r="H10" s="10" t="s">
        <v>17</v>
      </c>
      <c r="I10" s="10">
        <v>3.08</v>
      </c>
      <c r="J10" s="10"/>
      <c r="K10" s="10"/>
      <c r="L10" s="10" t="s">
        <v>43</v>
      </c>
      <c r="M10" s="10">
        <f>B13/B12</f>
        <v>0.50240000000000007</v>
      </c>
      <c r="N10" s="10" t="s">
        <v>44</v>
      </c>
      <c r="O10" s="10">
        <f>(0.0035/0.00196)*M10</f>
        <v>0.89714285714285735</v>
      </c>
      <c r="P10" s="10"/>
      <c r="Q10" s="14"/>
      <c r="R10" s="10"/>
      <c r="S10" s="10"/>
      <c r="T10" s="10"/>
      <c r="U10" s="10"/>
      <c r="V10" s="10"/>
      <c r="W10" s="11"/>
      <c r="X10" s="11"/>
      <c r="Y10" s="10"/>
      <c r="Z10" t="s">
        <v>17</v>
      </c>
      <c r="AA10">
        <v>3.08</v>
      </c>
      <c r="AB10" s="10"/>
      <c r="AC10" s="10"/>
      <c r="AD10" s="10" t="s">
        <v>43</v>
      </c>
      <c r="AE10" s="10">
        <f>T13/T12</f>
        <v>1.5984654731457799</v>
      </c>
      <c r="AF10" s="10" t="s">
        <v>44</v>
      </c>
      <c r="AG10" s="10">
        <f>(0.0035/0.00196)*AE10</f>
        <v>2.8544026306174644</v>
      </c>
      <c r="AH10" s="10"/>
      <c r="AI10" s="14"/>
      <c r="AJ10" s="10"/>
      <c r="AK10" s="10"/>
      <c r="AL10" s="10"/>
      <c r="AM10" s="10"/>
      <c r="AN10" s="10"/>
      <c r="AO10" s="10"/>
      <c r="AP10" s="10"/>
      <c r="AQ10" s="10"/>
      <c r="AR10" s="10" t="s">
        <v>17</v>
      </c>
      <c r="AS10" s="10">
        <v>3.08</v>
      </c>
      <c r="AT10" s="10"/>
      <c r="AU10" s="10"/>
      <c r="AV10" s="10" t="s">
        <v>43</v>
      </c>
      <c r="AW10" s="10">
        <f>AL13/AL12</f>
        <v>1.4015345268542201</v>
      </c>
      <c r="AX10" s="10" t="s">
        <v>44</v>
      </c>
      <c r="AY10" s="10">
        <f>(0.0035/0.00196)*AW10</f>
        <v>2.5027402265253933</v>
      </c>
      <c r="AZ10" s="10"/>
      <c r="BA10" s="14"/>
      <c r="BB10" s="10"/>
      <c r="BC10" s="10"/>
      <c r="BD10" s="10"/>
      <c r="BE10" s="10"/>
      <c r="BF10" s="10"/>
      <c r="BG10" s="10"/>
      <c r="BH10" s="10"/>
      <c r="BI10" s="10"/>
      <c r="BJ10" s="10"/>
      <c r="BK10" s="10" t="s">
        <v>17</v>
      </c>
      <c r="BL10" s="10">
        <v>3.08</v>
      </c>
      <c r="BM10" s="10"/>
      <c r="BN10" s="10"/>
      <c r="BO10" s="10" t="s">
        <v>43</v>
      </c>
      <c r="BP10" s="10">
        <f>BE13/BE12</f>
        <v>1</v>
      </c>
      <c r="BQ10" s="10" t="s">
        <v>44</v>
      </c>
      <c r="BR10" s="10">
        <f>(0.0035/0.00196)*BP10</f>
        <v>1.7857142857142858</v>
      </c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</row>
    <row r="11" spans="1:85" x14ac:dyDescent="0.25">
      <c r="A11" s="10"/>
      <c r="B11" s="10">
        <v>9</v>
      </c>
      <c r="C11" s="10" t="s">
        <v>28</v>
      </c>
      <c r="D11" s="10"/>
      <c r="E11" s="10"/>
      <c r="F11" s="10"/>
      <c r="G11" s="10"/>
      <c r="H11" s="10"/>
      <c r="I11" s="10"/>
      <c r="J11" s="10"/>
      <c r="K11" s="10"/>
      <c r="L11" s="10" t="s">
        <v>45</v>
      </c>
      <c r="M11" s="10">
        <f>(B12*F3)/(B3*B6*F4)</f>
        <v>0.31961433910975195</v>
      </c>
      <c r="N11" s="10"/>
      <c r="O11" s="10"/>
      <c r="P11" s="10"/>
      <c r="Q11" s="14"/>
      <c r="R11" s="10"/>
      <c r="S11" s="10"/>
      <c r="T11" s="10">
        <v>9</v>
      </c>
      <c r="U11" s="10" t="s">
        <v>28</v>
      </c>
      <c r="V11" s="10"/>
      <c r="W11" s="11"/>
      <c r="X11" s="11"/>
      <c r="Y11" s="10"/>
      <c r="Z11" s="10"/>
      <c r="AA11" s="10"/>
      <c r="AB11" s="10"/>
      <c r="AC11" s="10"/>
      <c r="AD11" s="10" t="s">
        <v>45</v>
      </c>
      <c r="AE11" s="10">
        <f>(T12*X3)/(T3*T6*X4)</f>
        <v>0.12853975535168197</v>
      </c>
      <c r="AF11" s="10"/>
      <c r="AG11" s="10"/>
      <c r="AH11" s="10"/>
      <c r="AI11" s="14"/>
      <c r="AJ11" s="10"/>
      <c r="AK11" s="10"/>
      <c r="AL11" s="10">
        <v>9</v>
      </c>
      <c r="AM11" s="10" t="s">
        <v>28</v>
      </c>
      <c r="AN11" s="10"/>
      <c r="AO11" s="10"/>
      <c r="AP11" s="10"/>
      <c r="AQ11" s="10"/>
      <c r="AR11" s="10"/>
      <c r="AS11" s="10"/>
      <c r="AT11" s="10"/>
      <c r="AU11" s="10"/>
      <c r="AV11" s="10" t="s">
        <v>45</v>
      </c>
      <c r="AW11" s="10">
        <f>(AL12*AP3)/(AL3*AL6*AP4)</f>
        <v>0.12853975535168197</v>
      </c>
      <c r="AX11" s="10"/>
      <c r="AY11" s="10"/>
      <c r="AZ11" s="10"/>
      <c r="BA11" s="14"/>
      <c r="BB11" s="10"/>
      <c r="BC11" s="10"/>
      <c r="BD11" s="10"/>
      <c r="BE11" s="10">
        <v>9</v>
      </c>
      <c r="BF11" s="10" t="s">
        <v>28</v>
      </c>
      <c r="BG11" s="10"/>
      <c r="BH11" s="10"/>
      <c r="BI11" s="10"/>
      <c r="BJ11" s="10"/>
      <c r="BK11" s="10"/>
      <c r="BL11" s="10"/>
      <c r="BM11" s="10"/>
      <c r="BN11" s="10"/>
      <c r="BO11" s="10" t="s">
        <v>45</v>
      </c>
      <c r="BP11" s="10">
        <f>(BE12*BI3)/(BE3*BE6*BI4)</f>
        <v>0.10322629969418962</v>
      </c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</row>
    <row r="12" spans="1:85" x14ac:dyDescent="0.25">
      <c r="A12" s="10" t="s">
        <v>29</v>
      </c>
      <c r="B12" s="10">
        <f>I4</f>
        <v>12.5</v>
      </c>
      <c r="C12" s="10">
        <f>B13</f>
        <v>6.28</v>
      </c>
      <c r="D12" s="10"/>
      <c r="E12" s="10"/>
      <c r="F12" s="10"/>
      <c r="G12" s="10"/>
      <c r="H12" s="10"/>
      <c r="I12" s="10"/>
      <c r="J12" s="10"/>
      <c r="K12" s="10"/>
      <c r="L12" s="10" t="s">
        <v>46</v>
      </c>
      <c r="M12" s="10">
        <f>(M11/(2*0.81))*((1-O10)+SQRT(((1-O10)^2)+((4*0.81*O10/M11)*B5/B6)))*B6</f>
        <v>5.4270321166292064</v>
      </c>
      <c r="N12" s="10"/>
      <c r="O12" s="10"/>
      <c r="P12" s="10"/>
      <c r="Q12" s="14"/>
      <c r="R12" s="10"/>
      <c r="S12" s="10" t="s">
        <v>29</v>
      </c>
      <c r="T12" s="10">
        <f>AA7</f>
        <v>7.82</v>
      </c>
      <c r="U12" s="10">
        <f>T13</f>
        <v>12.5</v>
      </c>
      <c r="V12" s="10"/>
      <c r="W12" s="10"/>
      <c r="X12" s="10"/>
      <c r="Y12" s="10"/>
      <c r="Z12" s="10"/>
      <c r="AA12" s="10"/>
      <c r="AB12" s="10"/>
      <c r="AC12" s="10"/>
      <c r="AD12" s="10" t="s">
        <v>46</v>
      </c>
      <c r="AE12" s="10">
        <f>(AE11/(2*0.81))*((1-AG10)+SQRT(((1-AG10)^2)+((4*0.81*AG10/AE11)*T5/T6)))*T6</f>
        <v>4.7740220310068979</v>
      </c>
      <c r="AF12" s="10"/>
      <c r="AG12" s="10"/>
      <c r="AH12" s="10"/>
      <c r="AI12" s="14"/>
      <c r="AJ12" s="10"/>
      <c r="AK12" s="10" t="s">
        <v>29</v>
      </c>
      <c r="AL12" s="10">
        <f>AS7</f>
        <v>7.82</v>
      </c>
      <c r="AM12" s="10">
        <f>AL13</f>
        <v>10.96</v>
      </c>
      <c r="AN12" s="10"/>
      <c r="AO12" s="10"/>
      <c r="AP12" s="10"/>
      <c r="AQ12" s="10"/>
      <c r="AR12" s="10"/>
      <c r="AS12" s="10"/>
      <c r="AT12" s="10"/>
      <c r="AU12" s="10"/>
      <c r="AV12" s="10" t="s">
        <v>46</v>
      </c>
      <c r="AW12" s="10">
        <f>(AW11/(2*0.81))*((1-AY10)+SQRT(((1-AY10)^2)+((4*0.81*AY10/AW11)*AL5/AL6)))*AL6</f>
        <v>4.8791573907489152</v>
      </c>
      <c r="AX12" s="10"/>
      <c r="AY12" s="10"/>
      <c r="AZ12" s="10"/>
      <c r="BA12" s="14"/>
      <c r="BB12" s="10"/>
      <c r="BC12" s="10"/>
      <c r="BD12" s="10" t="s">
        <v>29</v>
      </c>
      <c r="BE12" s="10">
        <f>BL8</f>
        <v>6.28</v>
      </c>
      <c r="BF12" s="10">
        <f>BE13</f>
        <v>6.28</v>
      </c>
      <c r="BG12" s="10"/>
      <c r="BH12" s="10"/>
      <c r="BI12" s="10"/>
      <c r="BJ12" s="10"/>
      <c r="BK12" s="10"/>
      <c r="BL12" s="10"/>
      <c r="BM12" s="10"/>
      <c r="BN12" s="10"/>
      <c r="BO12" s="10" t="s">
        <v>46</v>
      </c>
      <c r="BP12" s="10">
        <f>(BP11/(2*0.81))*((1-BR10)+SQRT(((1-BR10)^2)+((4*0.81*BR10/BP11)*BE5/BE6)))*BE6</f>
        <v>4.8668218432023505</v>
      </c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</row>
    <row r="13" spans="1:85" x14ac:dyDescent="0.25">
      <c r="A13" s="10" t="s">
        <v>30</v>
      </c>
      <c r="B13" s="10">
        <f>I8</f>
        <v>6.28</v>
      </c>
      <c r="C13" s="10">
        <f>B12</f>
        <v>12.5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4"/>
      <c r="R13" s="10"/>
      <c r="S13" s="10" t="s">
        <v>30</v>
      </c>
      <c r="T13" s="10">
        <f>AA4</f>
        <v>12.5</v>
      </c>
      <c r="U13" s="10">
        <f>T12</f>
        <v>7.82</v>
      </c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4"/>
      <c r="AJ13" s="10"/>
      <c r="AK13" s="10" t="s">
        <v>30</v>
      </c>
      <c r="AL13" s="10">
        <f>AS5</f>
        <v>10.96</v>
      </c>
      <c r="AM13" s="10">
        <f>AL12</f>
        <v>7.82</v>
      </c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4"/>
      <c r="BB13" s="10"/>
      <c r="BC13" s="10"/>
      <c r="BD13" s="10" t="s">
        <v>30</v>
      </c>
      <c r="BE13" s="10">
        <f>BL8</f>
        <v>6.28</v>
      </c>
      <c r="BF13" s="10">
        <f>BE12</f>
        <v>6.28</v>
      </c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</row>
    <row r="14" spans="1:85" x14ac:dyDescent="0.25">
      <c r="A14" s="10" t="s">
        <v>31</v>
      </c>
      <c r="B14" s="10">
        <f>M12</f>
        <v>5.4270321166292064</v>
      </c>
      <c r="C14" s="10">
        <f>M17</f>
        <v>3.8985068168393746</v>
      </c>
      <c r="D14" s="10"/>
      <c r="E14" s="10"/>
      <c r="F14" s="10"/>
      <c r="G14" s="10"/>
      <c r="H14" s="10"/>
      <c r="I14" s="10"/>
      <c r="J14" s="10"/>
      <c r="K14" s="10"/>
      <c r="L14" s="10" t="s">
        <v>42</v>
      </c>
      <c r="M14" s="10">
        <f>((C12-C13)*F3)/(0.81*B3*F4)</f>
        <v>-3.5342243364669459</v>
      </c>
      <c r="N14" s="10"/>
      <c r="O14" s="10" t="str">
        <f>C11</f>
        <v>9'</v>
      </c>
      <c r="P14" s="10"/>
      <c r="Q14" s="14"/>
      <c r="R14" s="10"/>
      <c r="S14" s="10" t="s">
        <v>31</v>
      </c>
      <c r="T14" s="10">
        <f>AE12</f>
        <v>4.7740220310068979</v>
      </c>
      <c r="U14" s="10">
        <f>AE17</f>
        <v>7.1785227738812267</v>
      </c>
      <c r="V14" s="10"/>
      <c r="W14" s="10"/>
      <c r="X14" s="10"/>
      <c r="Y14" s="10"/>
      <c r="Z14" s="10"/>
      <c r="AA14" s="10"/>
      <c r="AB14" s="10"/>
      <c r="AC14" s="10"/>
      <c r="AD14" t="s">
        <v>42</v>
      </c>
      <c r="AE14">
        <f>((U12-U13)*X3)/(0.81*T3*X4)</f>
        <v>5.3183826027862722</v>
      </c>
      <c r="AG14" t="str">
        <f>U11</f>
        <v>9'</v>
      </c>
      <c r="AH14" s="10"/>
      <c r="AI14" s="14"/>
      <c r="AJ14" s="10"/>
      <c r="AK14" s="10" t="s">
        <v>31</v>
      </c>
      <c r="AL14" s="10">
        <f>AW12</f>
        <v>4.8791573907489152</v>
      </c>
      <c r="AM14" s="10">
        <f>AW17</f>
        <v>6.440986999994128</v>
      </c>
      <c r="AN14" s="10"/>
      <c r="AO14" s="10"/>
      <c r="AP14" s="10"/>
      <c r="AQ14" s="10"/>
      <c r="AR14" s="10"/>
      <c r="AS14" s="10"/>
      <c r="AT14" s="10"/>
      <c r="AU14" s="10"/>
      <c r="AV14" s="10" t="s">
        <v>42</v>
      </c>
      <c r="AW14" s="10">
        <f>((AM12-AM13)*AP3)/(0.81*AL3*AP4)</f>
        <v>3.5683165326386534</v>
      </c>
      <c r="AX14" s="10"/>
      <c r="AY14" s="10" t="str">
        <f>AM11</f>
        <v>9'</v>
      </c>
      <c r="AZ14" s="10"/>
      <c r="BA14" s="14"/>
      <c r="BB14" s="10"/>
      <c r="BC14" s="10"/>
      <c r="BD14" s="10" t="s">
        <v>31</v>
      </c>
      <c r="BE14" s="10">
        <f>BP12</f>
        <v>4.8668218432023505</v>
      </c>
      <c r="BF14" s="10">
        <f>BP17</f>
        <v>4.8668218432023505</v>
      </c>
      <c r="BG14" s="10"/>
      <c r="BH14" s="10"/>
      <c r="BI14" s="10"/>
      <c r="BJ14" s="10"/>
      <c r="BK14" s="10"/>
      <c r="BL14" s="10"/>
      <c r="BM14" s="10"/>
      <c r="BN14" s="10"/>
      <c r="BO14" s="10" t="s">
        <v>42</v>
      </c>
      <c r="BP14" s="10">
        <f>((BF12-BF13)*BI3)/(0.81*BE3*BI4)</f>
        <v>0</v>
      </c>
      <c r="BQ14" s="10"/>
      <c r="BR14" s="10" t="str">
        <f>BF11</f>
        <v>9'</v>
      </c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</row>
    <row r="15" spans="1:85" x14ac:dyDescent="0.25">
      <c r="A15" s="10" t="s">
        <v>32</v>
      </c>
      <c r="B15" s="10">
        <f>(B14-B5)/B14*0.0035</f>
        <v>9.2032114438718947E-4</v>
      </c>
      <c r="C15" s="10">
        <f>(C14-B5)/C14*0.0035</f>
        <v>-9.1118512228274191E-5</v>
      </c>
      <c r="D15" s="10"/>
      <c r="E15" s="10"/>
      <c r="F15" s="10"/>
      <c r="G15" s="10"/>
      <c r="H15" s="10"/>
      <c r="I15" s="10"/>
      <c r="J15" s="10"/>
      <c r="K15" s="10"/>
      <c r="L15" s="10" t="s">
        <v>43</v>
      </c>
      <c r="M15" s="10">
        <f>C13/C12</f>
        <v>1.9904458598726114</v>
      </c>
      <c r="N15" s="10" t="s">
        <v>44</v>
      </c>
      <c r="O15" s="10">
        <f>(0.0035/0.00196)*M15</f>
        <v>3.5543676069153776</v>
      </c>
      <c r="P15" s="10"/>
      <c r="Q15" s="14"/>
      <c r="R15" s="10"/>
      <c r="S15" s="10" t="s">
        <v>32</v>
      </c>
      <c r="T15" s="10">
        <f>(T14-T5)/T14*0.0035</f>
        <v>5.6746221339761319E-4</v>
      </c>
      <c r="U15" s="10">
        <f>(U14-T5)/U14*0.0035</f>
        <v>1.5497380253583022E-3</v>
      </c>
      <c r="V15" s="10"/>
      <c r="W15" s="10"/>
      <c r="X15" s="10"/>
      <c r="Y15" s="10"/>
      <c r="Z15" s="10"/>
      <c r="AA15" s="10"/>
      <c r="AB15" s="10"/>
      <c r="AC15" s="10"/>
      <c r="AD15" t="s">
        <v>43</v>
      </c>
      <c r="AE15">
        <f>U13/U12</f>
        <v>0.62560000000000004</v>
      </c>
      <c r="AF15" t="s">
        <v>44</v>
      </c>
      <c r="AG15">
        <f>(0.0035/0.00196)*AE15</f>
        <v>1.1171428571428572</v>
      </c>
      <c r="AH15" s="10"/>
      <c r="AI15" s="14"/>
      <c r="AJ15" s="10"/>
      <c r="AK15" s="10" t="s">
        <v>32</v>
      </c>
      <c r="AL15" s="10">
        <f>(AL14-AL5)/AL14*0.0035</f>
        <v>6.3065210264694877E-4</v>
      </c>
      <c r="AM15" s="10">
        <f>(AM14-AL5)/AM14*0.0035</f>
        <v>1.3264200812681717E-3</v>
      </c>
      <c r="AN15" s="10"/>
      <c r="AO15" s="10"/>
      <c r="AP15" s="10"/>
      <c r="AQ15" s="10"/>
      <c r="AR15" s="10"/>
      <c r="AS15" s="10"/>
      <c r="AT15" s="10"/>
      <c r="AU15" s="10"/>
      <c r="AV15" s="10" t="s">
        <v>43</v>
      </c>
      <c r="AW15" s="10">
        <f>AM13/AM12</f>
        <v>0.71350364963503643</v>
      </c>
      <c r="AX15" s="10" t="s">
        <v>44</v>
      </c>
      <c r="AY15" s="10">
        <f>(0.0035/0.00196)*AW15</f>
        <v>1.2741136600625651</v>
      </c>
      <c r="AZ15" s="10"/>
      <c r="BA15" s="14"/>
      <c r="BB15" s="10"/>
      <c r="BC15" s="10"/>
      <c r="BD15" s="10" t="s">
        <v>32</v>
      </c>
      <c r="BE15" s="10">
        <f>(BE14-BE5)/BE14*0.0035</f>
        <v>6.2337939397673684E-4</v>
      </c>
      <c r="BF15" s="10">
        <f>(BF14-BE5)/BF14*0.0035</f>
        <v>6.2337939397673684E-4</v>
      </c>
      <c r="BG15" s="10"/>
      <c r="BH15" s="10"/>
      <c r="BI15" s="10"/>
      <c r="BJ15" s="10"/>
      <c r="BK15" s="10"/>
      <c r="BL15" s="10"/>
      <c r="BM15" s="10"/>
      <c r="BN15" s="10"/>
      <c r="BO15" s="10" t="s">
        <v>43</v>
      </c>
      <c r="BP15" s="10">
        <f>BF13/BF12</f>
        <v>1</v>
      </c>
      <c r="BQ15" s="10" t="s">
        <v>44</v>
      </c>
      <c r="BR15" s="10">
        <f>(0.0035/0.00196)*BP15</f>
        <v>1.7857142857142858</v>
      </c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</row>
    <row r="16" spans="1:85" x14ac:dyDescent="0.25">
      <c r="A16" s="10" t="s">
        <v>33</v>
      </c>
      <c r="B16" s="10">
        <f>B15*200000</f>
        <v>184.0642288774379</v>
      </c>
      <c r="C16" s="10">
        <f>C15*200000</f>
        <v>-18.223702445654837</v>
      </c>
      <c r="D16" s="10"/>
      <c r="E16" s="10"/>
      <c r="F16" s="10"/>
      <c r="G16" s="10"/>
      <c r="H16" s="10"/>
      <c r="I16" s="10"/>
      <c r="J16" s="10"/>
      <c r="K16" s="10"/>
      <c r="L16" s="10" t="s">
        <v>45</v>
      </c>
      <c r="M16" s="10">
        <f>(C12*F3)/(B3*B6*F4)</f>
        <v>0.16057424396873937</v>
      </c>
      <c r="N16" s="10"/>
      <c r="O16" s="10"/>
      <c r="P16" s="10"/>
      <c r="Q16" s="14"/>
      <c r="R16" s="10"/>
      <c r="S16" s="10" t="s">
        <v>33</v>
      </c>
      <c r="T16" s="10">
        <f>T15*200000</f>
        <v>113.49244267952264</v>
      </c>
      <c r="U16" s="10">
        <f>U15*200000</f>
        <v>309.94760507166046</v>
      </c>
      <c r="V16" s="10"/>
      <c r="W16" s="10"/>
      <c r="X16" s="10"/>
      <c r="Y16" s="10"/>
      <c r="Z16" s="10"/>
      <c r="AA16" s="10"/>
      <c r="AB16" s="10"/>
      <c r="AC16" s="10"/>
      <c r="AD16" t="s">
        <v>45</v>
      </c>
      <c r="AE16">
        <f>(U12*X3)/(T3*T6*X4)</f>
        <v>0.20546636085626913</v>
      </c>
      <c r="AH16" s="10"/>
      <c r="AI16" s="14"/>
      <c r="AJ16" s="10"/>
      <c r="AK16" s="10" t="s">
        <v>33</v>
      </c>
      <c r="AL16" s="10">
        <f>AL15*200000</f>
        <v>126.13042052938975</v>
      </c>
      <c r="AM16" s="10">
        <f>AM15*200000</f>
        <v>265.28401625363432</v>
      </c>
      <c r="AN16" s="10"/>
      <c r="AO16" s="10"/>
      <c r="AP16" s="10"/>
      <c r="AQ16" s="10"/>
      <c r="AR16" s="10"/>
      <c r="AS16" s="10"/>
      <c r="AT16" s="10"/>
      <c r="AU16" s="10"/>
      <c r="AV16" s="10" t="s">
        <v>45</v>
      </c>
      <c r="AW16" s="10">
        <f>(AM12*AP3)/(AL3*AL6*AP4)</f>
        <v>0.18015290519877677</v>
      </c>
      <c r="AX16" s="10"/>
      <c r="AY16" s="10"/>
      <c r="AZ16" s="10"/>
      <c r="BA16" s="14"/>
      <c r="BB16" s="10"/>
      <c r="BC16" s="10"/>
      <c r="BD16" s="10" t="s">
        <v>33</v>
      </c>
      <c r="BE16" s="10">
        <f>BE15*200000</f>
        <v>124.67587879534737</v>
      </c>
      <c r="BF16" s="10">
        <f>BF15*200000</f>
        <v>124.67587879534737</v>
      </c>
      <c r="BG16" s="10"/>
      <c r="BH16" s="10"/>
      <c r="BI16" s="10"/>
      <c r="BJ16" s="10"/>
      <c r="BK16" s="10"/>
      <c r="BL16" s="10"/>
      <c r="BM16" s="10"/>
      <c r="BN16" s="10"/>
      <c r="BO16" s="10" t="s">
        <v>45</v>
      </c>
      <c r="BP16" s="10">
        <f>(BF12*BI3)/(BE3*BE6*BI4)</f>
        <v>0.10322629969418962</v>
      </c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</row>
    <row r="17" spans="1:85" x14ac:dyDescent="0.25">
      <c r="A17" s="10" t="s">
        <v>34</v>
      </c>
      <c r="B17" s="10">
        <f>IF(ABS(B16)&gt;F3,F3*SIGN(B16),B16)</f>
        <v>184.0642288774379</v>
      </c>
      <c r="C17" s="10">
        <f>IF(ABS(C16)&gt;F3,F3*SIGN(C16),C16)</f>
        <v>-18.223702445654837</v>
      </c>
      <c r="D17" s="10"/>
      <c r="E17" s="10"/>
      <c r="F17" s="10"/>
      <c r="G17" s="10"/>
      <c r="H17" s="10"/>
      <c r="I17" s="10"/>
      <c r="J17" s="10"/>
      <c r="K17" s="10"/>
      <c r="L17" s="10" t="s">
        <v>46</v>
      </c>
      <c r="M17" s="10">
        <f>(M16/(2*0.81))*((1-O15)+SQRT(((1-O15)^2)+((4*0.81*O15/M16)*B5/B6)))*B6</f>
        <v>3.8985068168393746</v>
      </c>
      <c r="N17" s="10"/>
      <c r="O17" s="10"/>
      <c r="P17" s="10"/>
      <c r="Q17" s="14"/>
      <c r="R17" s="10"/>
      <c r="S17" s="10" t="s">
        <v>34</v>
      </c>
      <c r="T17" s="10">
        <f>IF(ABS(T16)&gt;X3,X3*SIGN(T16),T16)</f>
        <v>113.49244267952264</v>
      </c>
      <c r="U17" s="10">
        <f>IF(ABS(U16)&gt;X3,X3*SIGN(U16),U16)</f>
        <v>309.94760507166046</v>
      </c>
      <c r="V17" s="10"/>
      <c r="W17" s="10"/>
      <c r="X17" s="10"/>
      <c r="Y17" s="10"/>
      <c r="Z17" s="10"/>
      <c r="AA17" s="10"/>
      <c r="AB17" s="10"/>
      <c r="AC17" s="10"/>
      <c r="AD17" t="s">
        <v>46</v>
      </c>
      <c r="AE17">
        <f>(AE16/(2*0.81))*((1-AG15)+SQRT(((1-AG15)^2)+((4*0.81*AG15/AE16)*T5/T6)))*T6</f>
        <v>7.1785227738812267</v>
      </c>
      <c r="AH17" s="10"/>
      <c r="AI17" s="14"/>
      <c r="AJ17" s="10"/>
      <c r="AK17" s="10" t="s">
        <v>34</v>
      </c>
      <c r="AL17" s="10">
        <f>IF(ABS(AL16)&gt;AP3,AP3*SIGN(AL16),AL16)</f>
        <v>126.13042052938975</v>
      </c>
      <c r="AM17" s="10">
        <f>IF(ABS(AM16)&gt;AP3,AP3*SIGN(AM16),AM16)</f>
        <v>265.28401625363432</v>
      </c>
      <c r="AN17" s="10"/>
      <c r="AO17" s="10"/>
      <c r="AP17" s="10"/>
      <c r="AQ17" s="10"/>
      <c r="AR17" s="10"/>
      <c r="AS17" s="10"/>
      <c r="AT17" s="10"/>
      <c r="AU17" s="10"/>
      <c r="AV17" s="10" t="s">
        <v>46</v>
      </c>
      <c r="AW17" s="10">
        <f>(AW16/(2*0.81))*((1-AY15)+SQRT(((1-AY15)^2)+((4*0.81*AY15/AW16)*AL5/AL6)))*AL6</f>
        <v>6.440986999994128</v>
      </c>
      <c r="AX17" s="10"/>
      <c r="AY17" s="10"/>
      <c r="AZ17" s="10"/>
      <c r="BA17" s="14"/>
      <c r="BB17" s="10"/>
      <c r="BC17" s="10"/>
      <c r="BD17" s="10" t="s">
        <v>34</v>
      </c>
      <c r="BE17" s="10">
        <f>IF(ABS(BE16)&gt;BI3,BI3*SIGN(BE16),BE16)</f>
        <v>124.67587879534737</v>
      </c>
      <c r="BF17" s="10">
        <f>IF(ABS(BF16)&gt;BI3,BI3*SIGN(BF16),BF16)</f>
        <v>124.67587879534737</v>
      </c>
      <c r="BG17" s="10"/>
      <c r="BH17" s="10"/>
      <c r="BI17" s="10"/>
      <c r="BJ17" s="10"/>
      <c r="BK17" s="10"/>
      <c r="BL17" s="10"/>
      <c r="BM17" s="10"/>
      <c r="BN17" s="10"/>
      <c r="BO17" s="10" t="s">
        <v>46</v>
      </c>
      <c r="BP17" s="10">
        <f>(BP16/(2*0.81))*((1-BR15)+SQRT(((1-BR15)^2)+((4*0.81*BR15/BP16)*BE5/BE6)))*BE6</f>
        <v>4.8668218432023505</v>
      </c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</row>
    <row r="18" spans="1:85" x14ac:dyDescent="0.25">
      <c r="A18" s="10" t="s">
        <v>35</v>
      </c>
      <c r="B18" s="10">
        <f>0.81*B3*B14*F4/10</f>
        <v>373.73907915021022</v>
      </c>
      <c r="C18" s="10">
        <f>0.81*B3*C14*F4/10</f>
        <v>268.47535014982378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4"/>
      <c r="R18" s="10"/>
      <c r="S18" s="10" t="s">
        <v>35</v>
      </c>
      <c r="T18" s="10">
        <f>0.81*T3*T14*X4/10</f>
        <v>164.38437799586364</v>
      </c>
      <c r="U18" s="10">
        <f>0.81*T3*U14*X4/10</f>
        <v>247.1787925253297</v>
      </c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4"/>
      <c r="AJ18" s="10"/>
      <c r="AK18" s="10" t="s">
        <v>35</v>
      </c>
      <c r="AL18" s="10">
        <f>0.81*AL3*AL14*AP4/10</f>
        <v>168.00451435139649</v>
      </c>
      <c r="AM18" s="10">
        <f>0.81*AL3*AM14*AP4/10</f>
        <v>221.7831494694978</v>
      </c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4"/>
      <c r="BB18" s="10"/>
      <c r="BC18" s="10"/>
      <c r="BD18" s="10" t="s">
        <v>35</v>
      </c>
      <c r="BE18" s="10">
        <f>0.81*BE3*BE14*BI4/10</f>
        <v>167.57976320917084</v>
      </c>
      <c r="BF18" s="10">
        <f>0.81*BE3*BF14*BI4/10</f>
        <v>167.57976320917084</v>
      </c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</row>
    <row r="19" spans="1:85" x14ac:dyDescent="0.25">
      <c r="A19" s="10" t="s">
        <v>36</v>
      </c>
      <c r="B19" s="10">
        <f>B13*B17/10</f>
        <v>115.592335735031</v>
      </c>
      <c r="C19" s="10">
        <f>C13*C17/10</f>
        <v>-22.779628057068546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4"/>
      <c r="R19" s="10"/>
      <c r="S19" s="10" t="s">
        <v>36</v>
      </c>
      <c r="T19" s="10">
        <f>T13*T17/10</f>
        <v>141.86555334940331</v>
      </c>
      <c r="U19" s="10">
        <f>U13*U17/10</f>
        <v>242.3790271660385</v>
      </c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4"/>
      <c r="AJ19" s="10"/>
      <c r="AK19" s="10" t="s">
        <v>36</v>
      </c>
      <c r="AL19" s="10">
        <f>AL13*AL17/10</f>
        <v>138.23894090021116</v>
      </c>
      <c r="AM19" s="10">
        <f>AM13*AM17/10</f>
        <v>207.45210071034202</v>
      </c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4"/>
      <c r="BB19" s="10"/>
      <c r="BC19" s="10"/>
      <c r="BD19" s="10" t="s">
        <v>36</v>
      </c>
      <c r="BE19" s="10">
        <f>BE13*BE17/10</f>
        <v>78.296451883478156</v>
      </c>
      <c r="BF19" s="10">
        <f>BF13*BF17/10</f>
        <v>78.296451883478156</v>
      </c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</row>
    <row r="20" spans="1:85" x14ac:dyDescent="0.25">
      <c r="A20" s="10" t="s">
        <v>37</v>
      </c>
      <c r="B20" s="10">
        <f>B12*F3/10</f>
        <v>489.125</v>
      </c>
      <c r="C20" s="10">
        <f>C12*F3/10</f>
        <v>245.7364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4"/>
      <c r="R20" s="10"/>
      <c r="S20" s="10" t="s">
        <v>37</v>
      </c>
      <c r="T20" s="10">
        <f>T12*X3/10</f>
        <v>305.99660000000006</v>
      </c>
      <c r="U20" s="10">
        <f>U12*X3/10</f>
        <v>489.125</v>
      </c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4"/>
      <c r="AJ20" s="10"/>
      <c r="AK20" s="10" t="s">
        <v>37</v>
      </c>
      <c r="AL20" s="10">
        <f>AL12*AP3/10</f>
        <v>305.99660000000006</v>
      </c>
      <c r="AM20" s="10">
        <f>AM12*AP3/10</f>
        <v>428.8648</v>
      </c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4"/>
      <c r="BB20" s="10"/>
      <c r="BC20" s="10"/>
      <c r="BD20" s="10" t="s">
        <v>37</v>
      </c>
      <c r="BE20" s="10">
        <f>BE12*BI3/10</f>
        <v>245.7364</v>
      </c>
      <c r="BF20" s="10">
        <f>BF12*BI3/10</f>
        <v>245.7364</v>
      </c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</row>
    <row r="21" spans="1:85" x14ac:dyDescent="0.25">
      <c r="A21" s="10" t="s">
        <v>38</v>
      </c>
      <c r="B21" s="10">
        <f>B20-B19-B18</f>
        <v>-0.20641488524120177</v>
      </c>
      <c r="C21" s="10">
        <f>C20-C19-C18</f>
        <v>4.0677907244742073E-2</v>
      </c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4"/>
      <c r="R21" s="10"/>
      <c r="S21" s="10" t="s">
        <v>38</v>
      </c>
      <c r="T21" s="10">
        <f>T20-T19-T18</f>
        <v>-0.2533313452669006</v>
      </c>
      <c r="U21" s="10">
        <f>U20-U19-U18</f>
        <v>-0.43281969136819498</v>
      </c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4"/>
      <c r="AJ21" s="10"/>
      <c r="AK21" s="10" t="s">
        <v>38</v>
      </c>
      <c r="AL21" s="10">
        <f>AL20-AL19-AL18</f>
        <v>-0.2468552516075988</v>
      </c>
      <c r="AM21" s="10">
        <f>AM20-AM19-AM18</f>
        <v>-0.3704501798398212</v>
      </c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4"/>
      <c r="BB21" s="10"/>
      <c r="BC21" s="10"/>
      <c r="BD21" s="10" t="s">
        <v>38</v>
      </c>
      <c r="BE21" s="10">
        <f>BE20-BE19-BE18</f>
        <v>-0.1398150926489734</v>
      </c>
      <c r="BF21" s="10">
        <f>BF20-BF19-BF18</f>
        <v>-0.1398150926489734</v>
      </c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</row>
    <row r="22" spans="1:85" x14ac:dyDescent="0.25">
      <c r="A22" s="10" t="s">
        <v>39</v>
      </c>
      <c r="B22" s="10">
        <f>(B20*(B4-B5)-B19*B5-B18*0.416*B14)/100</f>
        <v>74.981103589722267</v>
      </c>
      <c r="C22" s="10">
        <f>-(C20*(B4-B5)-C19*B5-C18*0.416*C14)/100</f>
        <v>-40.789660714199044</v>
      </c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4"/>
      <c r="R22" s="10"/>
      <c r="S22" s="10" t="s">
        <v>39</v>
      </c>
      <c r="T22" s="10">
        <f>(T20*(T4-T5)-T19*T5-T18*0.416*T14)/100</f>
        <v>162.41881135486454</v>
      </c>
      <c r="U22" s="10">
        <f>-(U20*(T4-T5)-U19*T5-U18*0.416*U14)/100</f>
        <v>-256.83342397328613</v>
      </c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4"/>
      <c r="AJ22" s="10"/>
      <c r="AK22" s="10" t="s">
        <v>39</v>
      </c>
      <c r="AL22" s="10">
        <f>(AL20*(AL4-AL5)-AL19*AL5-AL18*0.416*AL14)/100</f>
        <v>162.41850121762411</v>
      </c>
      <c r="AM22" s="10">
        <f>-(AM20*(AL4-AL5)-AM19*AL5-AM18*0.416*AM14)/100</f>
        <v>-225.92363406017503</v>
      </c>
      <c r="AN22" s="10"/>
      <c r="AO22" s="10"/>
      <c r="AP22" s="10"/>
      <c r="AQ22" s="10"/>
      <c r="AR22" s="10"/>
      <c r="AS22" s="10"/>
      <c r="AT22" s="10">
        <v>1</v>
      </c>
      <c r="AU22" s="10"/>
      <c r="AV22" s="10"/>
      <c r="AW22" s="10"/>
      <c r="AX22" s="10"/>
      <c r="AY22" s="10"/>
      <c r="AZ22" s="10"/>
      <c r="BA22" s="14"/>
      <c r="BB22" s="10"/>
      <c r="BC22" s="10"/>
      <c r="BD22" s="10" t="s">
        <v>39</v>
      </c>
      <c r="BE22" s="10">
        <f>(BE20*(BE4-BE5)-BE19*BE5-BE18*0.416*BE14)/100</f>
        <v>131.0877095800702</v>
      </c>
      <c r="BF22" s="10">
        <f>-(BF20*(BE4-BE5)-BF19*BE5-BF18*0.416*BF14)/100</f>
        <v>-131.0877095800702</v>
      </c>
      <c r="BG22" s="10"/>
      <c r="BH22" s="10"/>
      <c r="BI22" s="10"/>
      <c r="BJ22" s="10"/>
      <c r="BK22" s="10"/>
      <c r="BL22" s="10"/>
      <c r="BM22" s="10">
        <v>1</v>
      </c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</row>
    <row r="23" spans="1:85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4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4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4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</row>
    <row r="24" spans="1:85" s="31" customFormat="1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6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6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6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</row>
    <row r="25" spans="1:85" x14ac:dyDescent="0.25">
      <c r="A25" s="10" t="s">
        <v>19</v>
      </c>
      <c r="B25" s="10"/>
      <c r="C25" s="10">
        <v>2</v>
      </c>
      <c r="D25" s="10"/>
      <c r="E25" s="10"/>
      <c r="F25" s="10"/>
      <c r="G25" s="10"/>
      <c r="H25" s="10"/>
      <c r="I25" s="10"/>
      <c r="J25" s="10"/>
      <c r="K25" s="10"/>
      <c r="L25" s="2">
        <v>16</v>
      </c>
      <c r="M25" s="2">
        <v>17</v>
      </c>
      <c r="N25" s="2">
        <v>17</v>
      </c>
      <c r="O25" s="2">
        <v>18</v>
      </c>
      <c r="P25" s="2">
        <v>18</v>
      </c>
      <c r="Q25" s="2">
        <v>19</v>
      </c>
      <c r="R25" t="s">
        <v>19</v>
      </c>
      <c r="S25" s="10"/>
      <c r="T25" s="10">
        <v>2</v>
      </c>
      <c r="U25" s="10"/>
      <c r="V25" s="10"/>
      <c r="W25" s="10"/>
      <c r="X25" s="10"/>
      <c r="Y25" s="10"/>
      <c r="Z25" s="10"/>
      <c r="AA25" s="10"/>
      <c r="AB25" s="10"/>
      <c r="AC25" s="2">
        <v>16</v>
      </c>
      <c r="AD25" s="19">
        <v>17</v>
      </c>
      <c r="AE25" s="19">
        <v>17</v>
      </c>
      <c r="AF25" s="2">
        <v>18</v>
      </c>
      <c r="AG25" s="2">
        <v>18</v>
      </c>
      <c r="AH25" s="2">
        <v>19</v>
      </c>
      <c r="AI25" s="30"/>
      <c r="AJ25" s="10"/>
      <c r="AK25" s="10" t="s">
        <v>19</v>
      </c>
      <c r="AL25" s="10"/>
      <c r="AM25" s="10">
        <v>2</v>
      </c>
      <c r="AN25" s="10"/>
      <c r="AO25" s="10"/>
      <c r="AP25" s="10"/>
      <c r="AQ25" s="10"/>
      <c r="AR25" s="10"/>
      <c r="AS25" s="10"/>
      <c r="AT25" s="10"/>
      <c r="AU25" s="10"/>
      <c r="AV25" s="2">
        <v>16</v>
      </c>
      <c r="AW25" s="2">
        <v>17</v>
      </c>
      <c r="AX25" s="2">
        <v>17</v>
      </c>
      <c r="AY25" s="19">
        <v>18</v>
      </c>
      <c r="AZ25" s="19">
        <v>18</v>
      </c>
      <c r="BA25" s="2">
        <v>19</v>
      </c>
      <c r="BB25" s="10"/>
      <c r="BC25" s="10" t="s">
        <v>19</v>
      </c>
      <c r="BD25" s="10"/>
      <c r="BE25" s="10">
        <v>2</v>
      </c>
      <c r="BF25" s="10"/>
      <c r="BG25" s="10"/>
      <c r="BH25" s="10"/>
      <c r="BI25" s="10"/>
      <c r="BJ25" s="10"/>
      <c r="BK25" s="10"/>
      <c r="BL25" s="10"/>
      <c r="BM25" s="10"/>
      <c r="BN25" s="2">
        <v>16</v>
      </c>
      <c r="BO25" s="2">
        <v>17</v>
      </c>
      <c r="BP25" s="2">
        <v>17</v>
      </c>
      <c r="BQ25" s="2">
        <v>18</v>
      </c>
      <c r="BR25" s="2">
        <v>18</v>
      </c>
      <c r="BS25" s="19">
        <v>19</v>
      </c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</row>
    <row r="26" spans="1:85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 t="s">
        <v>40</v>
      </c>
      <c r="K26" s="10"/>
      <c r="L26" s="5" t="s">
        <v>16</v>
      </c>
      <c r="M26" s="5" t="s">
        <v>12</v>
      </c>
      <c r="N26" s="5" t="s">
        <v>13</v>
      </c>
      <c r="O26" s="5" t="s">
        <v>13</v>
      </c>
      <c r="P26" s="5" t="s">
        <v>13</v>
      </c>
      <c r="Q26" s="5" t="s">
        <v>16</v>
      </c>
      <c r="S26" s="10"/>
      <c r="T26" s="10"/>
      <c r="U26" s="10"/>
      <c r="V26" s="10"/>
      <c r="W26" s="10"/>
      <c r="X26" s="10"/>
      <c r="Y26" s="10"/>
      <c r="Z26" s="10"/>
      <c r="AA26" s="10" t="s">
        <v>40</v>
      </c>
      <c r="AB26" s="10"/>
      <c r="AC26" s="5" t="s">
        <v>16</v>
      </c>
      <c r="AD26" s="18" t="s">
        <v>12</v>
      </c>
      <c r="AE26" s="18" t="s">
        <v>13</v>
      </c>
      <c r="AF26" s="5" t="s">
        <v>13</v>
      </c>
      <c r="AG26" s="5" t="s">
        <v>13</v>
      </c>
      <c r="AH26" s="5" t="s">
        <v>16</v>
      </c>
      <c r="AI26" s="17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 t="s">
        <v>40</v>
      </c>
      <c r="AU26" s="10"/>
      <c r="AV26" s="5" t="s">
        <v>16</v>
      </c>
      <c r="AW26" s="5" t="s">
        <v>12</v>
      </c>
      <c r="AX26" s="5" t="s">
        <v>13</v>
      </c>
      <c r="AY26" s="18" t="s">
        <v>13</v>
      </c>
      <c r="AZ26" s="18" t="s">
        <v>13</v>
      </c>
      <c r="BA26" s="5" t="s">
        <v>16</v>
      </c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 t="s">
        <v>40</v>
      </c>
      <c r="BM26" s="10"/>
      <c r="BN26" s="5" t="s">
        <v>16</v>
      </c>
      <c r="BO26" s="5" t="s">
        <v>12</v>
      </c>
      <c r="BP26" s="5" t="s">
        <v>13</v>
      </c>
      <c r="BQ26" s="5" t="s">
        <v>13</v>
      </c>
      <c r="BR26" s="5" t="s">
        <v>13</v>
      </c>
      <c r="BS26" s="18" t="s">
        <v>16</v>
      </c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</row>
    <row r="27" spans="1:85" x14ac:dyDescent="0.25">
      <c r="A27" s="10" t="s">
        <v>20</v>
      </c>
      <c r="B27" s="10">
        <v>60</v>
      </c>
      <c r="C27" s="10" t="s">
        <v>21</v>
      </c>
      <c r="D27" s="10"/>
      <c r="E27" s="10" t="s">
        <v>22</v>
      </c>
      <c r="F27" s="10">
        <v>391.3</v>
      </c>
      <c r="G27" s="10" t="s">
        <v>23</v>
      </c>
      <c r="H27" s="10"/>
      <c r="I27" s="10" t="s">
        <v>41</v>
      </c>
      <c r="J27" s="10" t="s">
        <v>4</v>
      </c>
      <c r="K27" s="10"/>
      <c r="L27" s="5" t="s">
        <v>16</v>
      </c>
      <c r="M27" s="5" t="s">
        <v>16</v>
      </c>
      <c r="N27" s="5" t="s">
        <v>12</v>
      </c>
      <c r="O27" s="5" t="s">
        <v>12</v>
      </c>
      <c r="P27" s="5" t="s">
        <v>12</v>
      </c>
      <c r="Q27" s="5" t="s">
        <v>16</v>
      </c>
      <c r="R27" t="s">
        <v>20</v>
      </c>
      <c r="S27" s="10">
        <v>30</v>
      </c>
      <c r="T27" s="10" t="s">
        <v>21</v>
      </c>
      <c r="U27" s="10"/>
      <c r="V27" s="10" t="s">
        <v>22</v>
      </c>
      <c r="W27" s="10">
        <v>391.3</v>
      </c>
      <c r="X27" s="10" t="s">
        <v>23</v>
      </c>
      <c r="Y27" s="10"/>
      <c r="Z27" s="10" t="s">
        <v>41</v>
      </c>
      <c r="AA27" s="10" t="s">
        <v>4</v>
      </c>
      <c r="AB27" s="10"/>
      <c r="AC27" s="5" t="s">
        <v>16</v>
      </c>
      <c r="AD27" s="18" t="s">
        <v>16</v>
      </c>
      <c r="AE27" s="18" t="s">
        <v>12</v>
      </c>
      <c r="AF27" s="5" t="s">
        <v>12</v>
      </c>
      <c r="AG27" s="5" t="s">
        <v>12</v>
      </c>
      <c r="AH27" s="5" t="s">
        <v>16</v>
      </c>
      <c r="AI27" s="17"/>
      <c r="AJ27" s="10"/>
      <c r="AK27" s="10" t="s">
        <v>20</v>
      </c>
      <c r="AL27" s="10">
        <v>30</v>
      </c>
      <c r="AM27" s="10" t="s">
        <v>21</v>
      </c>
      <c r="AN27" s="10"/>
      <c r="AO27" s="10" t="s">
        <v>22</v>
      </c>
      <c r="AP27" s="10">
        <v>391.3</v>
      </c>
      <c r="AQ27" s="10" t="s">
        <v>23</v>
      </c>
      <c r="AR27" s="10"/>
      <c r="AS27" s="10" t="s">
        <v>41</v>
      </c>
      <c r="AT27" s="10" t="s">
        <v>4</v>
      </c>
      <c r="AU27" s="10"/>
      <c r="AV27" s="5" t="s">
        <v>16</v>
      </c>
      <c r="AW27" s="5" t="s">
        <v>16</v>
      </c>
      <c r="AX27" s="5" t="s">
        <v>12</v>
      </c>
      <c r="AY27" s="18" t="s">
        <v>12</v>
      </c>
      <c r="AZ27" s="18" t="s">
        <v>12</v>
      </c>
      <c r="BA27" s="5" t="s">
        <v>16</v>
      </c>
      <c r="BB27" s="10"/>
      <c r="BC27" s="10" t="s">
        <v>20</v>
      </c>
      <c r="BD27" s="10">
        <v>30</v>
      </c>
      <c r="BE27" s="10" t="s">
        <v>21</v>
      </c>
      <c r="BF27" s="10"/>
      <c r="BG27" s="10" t="s">
        <v>22</v>
      </c>
      <c r="BH27" s="10">
        <v>391.3</v>
      </c>
      <c r="BI27" s="10" t="s">
        <v>23</v>
      </c>
      <c r="BJ27" s="10"/>
      <c r="BK27" s="10" t="s">
        <v>41</v>
      </c>
      <c r="BL27" s="10" t="s">
        <v>4</v>
      </c>
      <c r="BM27" s="10"/>
      <c r="BN27" s="5" t="s">
        <v>16</v>
      </c>
      <c r="BO27" s="5" t="s">
        <v>16</v>
      </c>
      <c r="BP27" s="5" t="s">
        <v>12</v>
      </c>
      <c r="BQ27" s="5" t="s">
        <v>12</v>
      </c>
      <c r="BR27" s="5" t="s">
        <v>12</v>
      </c>
      <c r="BS27" s="18" t="s">
        <v>16</v>
      </c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</row>
    <row r="28" spans="1:85" x14ac:dyDescent="0.25">
      <c r="A28" s="10" t="s">
        <v>24</v>
      </c>
      <c r="B28" s="10">
        <v>22</v>
      </c>
      <c r="C28" s="10" t="s">
        <v>21</v>
      </c>
      <c r="D28" s="10"/>
      <c r="E28" s="10" t="s">
        <v>25</v>
      </c>
      <c r="F28" s="10">
        <v>14.17</v>
      </c>
      <c r="G28" s="10" t="s">
        <v>23</v>
      </c>
      <c r="H28" s="10" t="s">
        <v>14</v>
      </c>
      <c r="I28" s="10">
        <v>12.5</v>
      </c>
      <c r="J28" s="10"/>
      <c r="K28" s="10"/>
      <c r="L28" s="10"/>
      <c r="M28" s="10"/>
      <c r="N28" s="10"/>
      <c r="O28" s="10"/>
      <c r="P28" s="10"/>
      <c r="Q28" s="14"/>
      <c r="R28" t="s">
        <v>24</v>
      </c>
      <c r="S28" s="10">
        <v>60</v>
      </c>
      <c r="T28" s="10" t="s">
        <v>21</v>
      </c>
      <c r="U28" s="10"/>
      <c r="V28" s="10" t="s">
        <v>25</v>
      </c>
      <c r="W28" s="10">
        <v>14.17</v>
      </c>
      <c r="X28" s="10" t="s">
        <v>23</v>
      </c>
      <c r="Y28" s="10" t="s">
        <v>14</v>
      </c>
      <c r="Z28" s="10">
        <v>12.5</v>
      </c>
      <c r="AA28" s="10"/>
      <c r="AB28" s="10"/>
      <c r="AC28" s="10"/>
      <c r="AD28" s="10"/>
      <c r="AE28" s="10"/>
      <c r="AF28" s="10"/>
      <c r="AG28" s="10"/>
      <c r="AH28" s="10"/>
      <c r="AI28" s="14"/>
      <c r="AJ28" s="10"/>
      <c r="AK28" s="10" t="s">
        <v>24</v>
      </c>
      <c r="AL28" s="10">
        <v>60</v>
      </c>
      <c r="AM28" s="10" t="s">
        <v>21</v>
      </c>
      <c r="AN28" s="10"/>
      <c r="AO28" s="10" t="s">
        <v>25</v>
      </c>
      <c r="AP28" s="10">
        <v>14.17</v>
      </c>
      <c r="AQ28" s="10" t="s">
        <v>23</v>
      </c>
      <c r="AR28" s="10" t="s">
        <v>14</v>
      </c>
      <c r="AS28" s="10">
        <v>12.5</v>
      </c>
      <c r="AT28" s="10"/>
      <c r="AU28" s="10"/>
      <c r="AV28" s="10"/>
      <c r="AW28" s="10"/>
      <c r="AX28" s="10"/>
      <c r="AY28" s="10"/>
      <c r="AZ28" s="10"/>
      <c r="BA28" s="14"/>
      <c r="BB28" s="10"/>
      <c r="BC28" s="10" t="s">
        <v>24</v>
      </c>
      <c r="BD28" s="10">
        <v>60</v>
      </c>
      <c r="BE28" s="10" t="s">
        <v>21</v>
      </c>
      <c r="BF28" s="10"/>
      <c r="BG28" s="10" t="s">
        <v>25</v>
      </c>
      <c r="BH28" s="10">
        <v>14.17</v>
      </c>
      <c r="BI28" s="10" t="s">
        <v>23</v>
      </c>
      <c r="BJ28" s="10" t="s">
        <v>14</v>
      </c>
      <c r="BK28" s="10">
        <v>12.5</v>
      </c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</row>
    <row r="29" spans="1:85" x14ac:dyDescent="0.25">
      <c r="A29" s="10" t="s">
        <v>26</v>
      </c>
      <c r="B29" s="10">
        <v>4</v>
      </c>
      <c r="C29" s="10" t="s">
        <v>21</v>
      </c>
      <c r="D29" s="10"/>
      <c r="E29" s="10"/>
      <c r="F29" s="10"/>
      <c r="G29" s="10"/>
      <c r="H29" s="10" t="s">
        <v>13</v>
      </c>
      <c r="I29" s="10">
        <v>10.96</v>
      </c>
      <c r="J29" s="10"/>
      <c r="K29" s="10"/>
      <c r="L29" s="10"/>
      <c r="M29" s="10"/>
      <c r="N29" s="10"/>
      <c r="O29" s="10"/>
      <c r="P29" s="10"/>
      <c r="Q29" s="14"/>
      <c r="R29" t="s">
        <v>26</v>
      </c>
      <c r="S29" s="10">
        <v>4</v>
      </c>
      <c r="T29" s="10" t="s">
        <v>21</v>
      </c>
      <c r="U29" s="10"/>
      <c r="V29" s="10"/>
      <c r="W29" s="10"/>
      <c r="X29" s="10"/>
      <c r="Y29" s="10" t="s">
        <v>13</v>
      </c>
      <c r="Z29" s="10">
        <v>10.96</v>
      </c>
      <c r="AA29" s="10"/>
      <c r="AB29" s="10"/>
      <c r="AC29" s="10"/>
      <c r="AD29" s="10"/>
      <c r="AE29" s="10"/>
      <c r="AF29" s="10"/>
      <c r="AG29" s="10"/>
      <c r="AH29" s="10"/>
      <c r="AI29" s="14"/>
      <c r="AJ29" s="10"/>
      <c r="AK29" s="10" t="s">
        <v>26</v>
      </c>
      <c r="AL29" s="10">
        <v>4</v>
      </c>
      <c r="AM29" s="10" t="s">
        <v>21</v>
      </c>
      <c r="AN29" s="10"/>
      <c r="AO29" s="10"/>
      <c r="AP29" s="10"/>
      <c r="AQ29" s="10"/>
      <c r="AR29" s="10" t="s">
        <v>13</v>
      </c>
      <c r="AS29" s="10">
        <v>10.96</v>
      </c>
      <c r="AT29" s="10"/>
      <c r="AU29" s="10"/>
      <c r="AV29" s="10"/>
      <c r="AW29" s="10"/>
      <c r="AX29" s="10"/>
      <c r="AY29" s="10"/>
      <c r="AZ29" s="10"/>
      <c r="BA29" s="14"/>
      <c r="BB29" s="10"/>
      <c r="BC29" s="10" t="s">
        <v>26</v>
      </c>
      <c r="BD29" s="10">
        <v>4</v>
      </c>
      <c r="BE29" s="10" t="s">
        <v>21</v>
      </c>
      <c r="BF29" s="10"/>
      <c r="BG29" s="10"/>
      <c r="BH29" s="10"/>
      <c r="BI29" s="10"/>
      <c r="BJ29" s="10" t="s">
        <v>13</v>
      </c>
      <c r="BK29" s="10">
        <v>10.96</v>
      </c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</row>
    <row r="30" spans="1:85" x14ac:dyDescent="0.25">
      <c r="A30" s="10" t="s">
        <v>27</v>
      </c>
      <c r="B30" s="10">
        <f>B28-B29</f>
        <v>18</v>
      </c>
      <c r="C30" s="10" t="s">
        <v>21</v>
      </c>
      <c r="D30" s="10"/>
      <c r="E30" s="10"/>
      <c r="F30" s="10"/>
      <c r="G30" s="10"/>
      <c r="H30" s="10" t="s">
        <v>15</v>
      </c>
      <c r="I30" s="10">
        <v>9.36</v>
      </c>
      <c r="J30" s="10"/>
      <c r="K30" s="10"/>
      <c r="L30" s="10"/>
      <c r="M30" s="10"/>
      <c r="N30" s="10"/>
      <c r="O30" s="10"/>
      <c r="P30" s="10"/>
      <c r="Q30" s="14"/>
      <c r="R30" t="s">
        <v>27</v>
      </c>
      <c r="S30" s="10">
        <f>S28-S29</f>
        <v>56</v>
      </c>
      <c r="T30" s="10" t="s">
        <v>21</v>
      </c>
      <c r="U30" s="10"/>
      <c r="V30" s="10"/>
      <c r="W30" s="10"/>
      <c r="X30" s="10"/>
      <c r="Y30" s="10" t="s">
        <v>15</v>
      </c>
      <c r="Z30" s="10">
        <v>9.36</v>
      </c>
      <c r="AA30" s="10"/>
      <c r="AB30" s="10"/>
      <c r="AC30" s="10"/>
      <c r="AD30" s="10"/>
      <c r="AE30" s="10"/>
      <c r="AF30" s="10"/>
      <c r="AG30" s="10"/>
      <c r="AH30" s="10"/>
      <c r="AI30" s="14"/>
      <c r="AJ30" s="10"/>
      <c r="AK30" s="10" t="s">
        <v>27</v>
      </c>
      <c r="AL30" s="10">
        <f>AL28-AL29</f>
        <v>56</v>
      </c>
      <c r="AM30" s="10" t="s">
        <v>21</v>
      </c>
      <c r="AN30" s="10"/>
      <c r="AO30" s="10"/>
      <c r="AP30" s="10"/>
      <c r="AQ30" s="10"/>
      <c r="AR30" s="10" t="s">
        <v>15</v>
      </c>
      <c r="AS30" s="10">
        <v>9.36</v>
      </c>
      <c r="AT30" s="10"/>
      <c r="AU30" s="10"/>
      <c r="AV30" s="10"/>
      <c r="AW30" s="10"/>
      <c r="AX30" s="10"/>
      <c r="AY30" s="10"/>
      <c r="AZ30" s="10"/>
      <c r="BA30" s="14"/>
      <c r="BB30" s="10"/>
      <c r="BC30" s="10" t="s">
        <v>27</v>
      </c>
      <c r="BD30" s="10">
        <f>BD28-BD29</f>
        <v>56</v>
      </c>
      <c r="BE30" s="10" t="s">
        <v>21</v>
      </c>
      <c r="BF30" s="10"/>
      <c r="BG30" s="10"/>
      <c r="BH30" s="10"/>
      <c r="BI30" s="10"/>
      <c r="BJ30" s="10" t="s">
        <v>15</v>
      </c>
      <c r="BK30" s="10">
        <v>9.36</v>
      </c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</row>
    <row r="31" spans="1:85" x14ac:dyDescent="0.25">
      <c r="A31" s="10"/>
      <c r="B31" s="10"/>
      <c r="C31" s="10"/>
      <c r="D31" s="10"/>
      <c r="E31" s="10"/>
      <c r="F31" s="10"/>
      <c r="G31" s="10"/>
      <c r="H31" s="10" t="s">
        <v>12</v>
      </c>
      <c r="I31" s="10">
        <v>7.82</v>
      </c>
      <c r="J31" s="10"/>
      <c r="K31" s="10"/>
      <c r="L31" s="10"/>
      <c r="M31" s="10"/>
      <c r="N31" s="10"/>
      <c r="O31" s="10"/>
      <c r="P31" s="10"/>
      <c r="Q31" s="14"/>
      <c r="S31" s="10"/>
      <c r="T31" s="10"/>
      <c r="U31" s="10"/>
      <c r="V31" s="10"/>
      <c r="W31" s="10"/>
      <c r="X31" s="10"/>
      <c r="Y31" s="10" t="s">
        <v>12</v>
      </c>
      <c r="Z31" s="10">
        <v>7.82</v>
      </c>
      <c r="AA31" s="10"/>
      <c r="AB31" s="10"/>
      <c r="AC31" s="10"/>
      <c r="AD31" s="10"/>
      <c r="AE31" s="10"/>
      <c r="AF31" s="10"/>
      <c r="AG31" s="10"/>
      <c r="AH31" s="10"/>
      <c r="AI31" s="14"/>
      <c r="AJ31" s="10"/>
      <c r="AK31" s="10"/>
      <c r="AL31" s="10"/>
      <c r="AM31" s="10"/>
      <c r="AN31" s="10"/>
      <c r="AO31" s="10"/>
      <c r="AP31" s="10"/>
      <c r="AQ31" s="10"/>
      <c r="AR31" s="10" t="s">
        <v>12</v>
      </c>
      <c r="AS31" s="10">
        <v>7.82</v>
      </c>
      <c r="AT31" s="10"/>
      <c r="AU31" s="10"/>
      <c r="AV31" s="10"/>
      <c r="AW31" s="10"/>
      <c r="AX31" s="10"/>
      <c r="AY31" s="10"/>
      <c r="AZ31" s="10"/>
      <c r="BA31" s="14"/>
      <c r="BB31" s="10"/>
      <c r="BC31" s="10"/>
      <c r="BD31" s="10"/>
      <c r="BE31" s="10"/>
      <c r="BF31" s="10"/>
      <c r="BG31" s="10"/>
      <c r="BH31" s="10"/>
      <c r="BI31" s="10"/>
      <c r="BJ31" s="10" t="s">
        <v>12</v>
      </c>
      <c r="BK31" s="10">
        <v>7.82</v>
      </c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</row>
    <row r="32" spans="1:85" x14ac:dyDescent="0.25">
      <c r="A32" s="10"/>
      <c r="B32" s="10"/>
      <c r="C32" s="10"/>
      <c r="D32" s="10"/>
      <c r="E32" s="10"/>
      <c r="F32" s="10"/>
      <c r="G32" s="10"/>
      <c r="H32" s="10" t="s">
        <v>16</v>
      </c>
      <c r="I32" s="10">
        <v>6.28</v>
      </c>
      <c r="J32" s="10"/>
      <c r="K32" s="10"/>
      <c r="L32" s="10"/>
      <c r="M32" s="10"/>
      <c r="N32" s="10"/>
      <c r="O32" s="10"/>
      <c r="P32" s="10"/>
      <c r="Q32" s="14"/>
      <c r="S32" s="10"/>
      <c r="T32" s="10"/>
      <c r="U32" s="10"/>
      <c r="V32" s="10"/>
      <c r="W32" s="10"/>
      <c r="X32" s="10"/>
      <c r="Y32" s="10" t="s">
        <v>16</v>
      </c>
      <c r="Z32" s="10">
        <v>6.28</v>
      </c>
      <c r="AA32" s="10"/>
      <c r="AB32" s="10"/>
      <c r="AC32" s="10"/>
      <c r="AD32" s="10"/>
      <c r="AE32" s="10"/>
      <c r="AF32" s="10"/>
      <c r="AG32" s="10"/>
      <c r="AH32" s="10"/>
      <c r="AI32" s="14"/>
      <c r="AJ32" s="10"/>
      <c r="AK32" s="10"/>
      <c r="AL32" s="10"/>
      <c r="AM32" s="10"/>
      <c r="AN32" s="10"/>
      <c r="AO32" s="10"/>
      <c r="AP32" s="10"/>
      <c r="AQ32" s="10"/>
      <c r="AR32" s="10" t="s">
        <v>16</v>
      </c>
      <c r="AS32" s="10">
        <v>6.28</v>
      </c>
      <c r="AT32" s="10"/>
      <c r="AU32" s="10"/>
      <c r="AV32" s="10"/>
      <c r="AW32" s="10"/>
      <c r="AX32" s="10"/>
      <c r="AY32" s="10"/>
      <c r="AZ32" s="10"/>
      <c r="BA32" s="14"/>
      <c r="BB32" s="10"/>
      <c r="BC32" s="10"/>
      <c r="BD32" s="10"/>
      <c r="BE32" s="10"/>
      <c r="BF32" s="10"/>
      <c r="BG32" s="10"/>
      <c r="BH32" s="10"/>
      <c r="BI32" s="10"/>
      <c r="BJ32" s="10" t="s">
        <v>16</v>
      </c>
      <c r="BK32" s="10">
        <v>6.28</v>
      </c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</row>
    <row r="33" spans="1:85" x14ac:dyDescent="0.25">
      <c r="A33" s="10"/>
      <c r="B33" s="10"/>
      <c r="C33" s="10"/>
      <c r="D33" s="10"/>
      <c r="E33" s="10"/>
      <c r="F33" s="10"/>
      <c r="G33" s="10"/>
      <c r="H33" s="10" t="s">
        <v>17</v>
      </c>
      <c r="I33" s="10">
        <v>4.62</v>
      </c>
      <c r="J33" s="10"/>
      <c r="K33" s="10"/>
      <c r="L33" s="10" t="s">
        <v>42</v>
      </c>
      <c r="M33" s="10">
        <f>((B36-B37)*F27)/(0.81*B27*F28)</f>
        <v>0</v>
      </c>
      <c r="N33" s="10"/>
      <c r="O33" s="10">
        <f>B35</f>
        <v>9</v>
      </c>
      <c r="P33" s="10"/>
      <c r="Q33" s="14"/>
      <c r="S33" s="10"/>
      <c r="T33" s="10"/>
      <c r="U33" s="10"/>
      <c r="V33" s="10"/>
      <c r="W33" s="10"/>
      <c r="X33" s="10"/>
      <c r="Y33" s="10" t="s">
        <v>17</v>
      </c>
      <c r="Z33" s="10">
        <v>4.62</v>
      </c>
      <c r="AA33" s="10"/>
      <c r="AB33" s="10"/>
      <c r="AC33" s="10" t="s">
        <v>42</v>
      </c>
      <c r="AD33">
        <f>((S36-S37)*W27)/(0.81*S27*W28)</f>
        <v>-3.5683165326386534</v>
      </c>
      <c r="AE33" s="10"/>
      <c r="AF33" s="10">
        <f>S35</f>
        <v>9</v>
      </c>
      <c r="AG33" s="10"/>
      <c r="AH33" s="10"/>
      <c r="AI33" s="14"/>
      <c r="AJ33" s="10"/>
      <c r="AK33" s="10"/>
      <c r="AL33" s="10"/>
      <c r="AM33" s="10"/>
      <c r="AN33" s="10"/>
      <c r="AO33" s="10"/>
      <c r="AP33" s="10"/>
      <c r="AQ33" s="10"/>
      <c r="AR33" s="10" t="s">
        <v>17</v>
      </c>
      <c r="AS33" s="10">
        <v>4.62</v>
      </c>
      <c r="AT33" s="10"/>
      <c r="AU33" s="10"/>
      <c r="AV33" s="10" t="s">
        <v>42</v>
      </c>
      <c r="AW33" s="10">
        <f>((AL36-AL37)*AP27)/(0.81*AL27*AP28)</f>
        <v>-3.5683165326386534</v>
      </c>
      <c r="AX33" s="10"/>
      <c r="AY33" s="10">
        <f>AL35</f>
        <v>9</v>
      </c>
      <c r="AZ33" s="10"/>
      <c r="BA33" s="14"/>
      <c r="BB33" s="10"/>
      <c r="BC33" s="10"/>
      <c r="BD33" s="10"/>
      <c r="BE33" s="10"/>
      <c r="BF33" s="10"/>
      <c r="BG33" s="10"/>
      <c r="BH33" s="10"/>
      <c r="BI33" s="10"/>
      <c r="BJ33" s="10" t="s">
        <v>17</v>
      </c>
      <c r="BK33" s="10">
        <v>4.62</v>
      </c>
      <c r="BL33" s="10"/>
      <c r="BM33" s="10"/>
      <c r="BN33" s="10" t="s">
        <v>42</v>
      </c>
      <c r="BO33" s="10">
        <f>((BD36-BD37)*BH27)/(0.81*BD27*BH28)</f>
        <v>0</v>
      </c>
      <c r="BP33" s="10"/>
      <c r="BQ33" s="10">
        <f>BD35</f>
        <v>9</v>
      </c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</row>
    <row r="34" spans="1:85" x14ac:dyDescent="0.25">
      <c r="A34" s="10"/>
      <c r="B34" s="10"/>
      <c r="C34" s="10"/>
      <c r="D34" s="10"/>
      <c r="E34" s="10"/>
      <c r="F34" s="10"/>
      <c r="G34" s="10"/>
      <c r="H34" s="10" t="s">
        <v>17</v>
      </c>
      <c r="I34" s="10">
        <v>3.08</v>
      </c>
      <c r="J34" s="10"/>
      <c r="K34" s="10"/>
      <c r="L34" s="10" t="s">
        <v>43</v>
      </c>
      <c r="M34" s="10">
        <f>B37/B36</f>
        <v>1</v>
      </c>
      <c r="N34" s="10" t="s">
        <v>44</v>
      </c>
      <c r="O34" s="10">
        <f>(0.0035/0.00196)*M34</f>
        <v>1.7857142857142858</v>
      </c>
      <c r="P34" s="10"/>
      <c r="Q34" s="14"/>
      <c r="S34" s="10"/>
      <c r="T34" s="10"/>
      <c r="U34" s="10"/>
      <c r="V34" s="10"/>
      <c r="W34" s="10"/>
      <c r="X34" s="10"/>
      <c r="Y34" s="10" t="s">
        <v>17</v>
      </c>
      <c r="Z34" s="10">
        <v>3.08</v>
      </c>
      <c r="AA34" s="10"/>
      <c r="AB34" s="10"/>
      <c r="AC34" s="10" t="s">
        <v>43</v>
      </c>
      <c r="AD34">
        <f>S37/S36</f>
        <v>1.4015345268542201</v>
      </c>
      <c r="AE34" s="10" t="s">
        <v>44</v>
      </c>
      <c r="AF34" s="10">
        <f>(0.0035/0.00196)*AD34</f>
        <v>2.5027402265253933</v>
      </c>
      <c r="AG34" s="10"/>
      <c r="AH34" s="10"/>
      <c r="AI34" s="14"/>
      <c r="AJ34" s="10"/>
      <c r="AK34" s="10"/>
      <c r="AL34" s="10"/>
      <c r="AM34" s="10"/>
      <c r="AN34" s="10"/>
      <c r="AO34" s="10"/>
      <c r="AP34" s="10"/>
      <c r="AQ34" s="10"/>
      <c r="AR34" s="10" t="s">
        <v>17</v>
      </c>
      <c r="AS34" s="10">
        <v>3.08</v>
      </c>
      <c r="AT34" s="10"/>
      <c r="AU34" s="10"/>
      <c r="AV34" s="10" t="s">
        <v>43</v>
      </c>
      <c r="AW34" s="10">
        <f>AL37/AL36</f>
        <v>1.4015345268542201</v>
      </c>
      <c r="AX34" s="10" t="s">
        <v>44</v>
      </c>
      <c r="AY34" s="10">
        <f>(0.0035/0.00196)*AW34</f>
        <v>2.5027402265253933</v>
      </c>
      <c r="AZ34" s="10"/>
      <c r="BA34" s="14"/>
      <c r="BB34" s="10"/>
      <c r="BC34" s="10"/>
      <c r="BD34" s="10"/>
      <c r="BE34" s="10"/>
      <c r="BF34" s="10"/>
      <c r="BG34" s="10"/>
      <c r="BH34" s="10"/>
      <c r="BI34" s="10"/>
      <c r="BJ34" s="10" t="s">
        <v>17</v>
      </c>
      <c r="BK34" s="10">
        <v>3.08</v>
      </c>
      <c r="BL34" s="10"/>
      <c r="BM34" s="10"/>
      <c r="BN34" s="10" t="s">
        <v>43</v>
      </c>
      <c r="BO34" s="10">
        <f>BD37/BD36</f>
        <v>1</v>
      </c>
      <c r="BP34" s="10" t="s">
        <v>44</v>
      </c>
      <c r="BQ34" s="10">
        <f>(0.0035/0.00196)*BO34</f>
        <v>1.7857142857142858</v>
      </c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</row>
    <row r="35" spans="1:85" x14ac:dyDescent="0.25">
      <c r="A35" s="10"/>
      <c r="B35" s="10">
        <v>9</v>
      </c>
      <c r="C35" s="10" t="s">
        <v>28</v>
      </c>
      <c r="D35" s="10"/>
      <c r="E35" s="10"/>
      <c r="F35" s="10"/>
      <c r="G35" s="10"/>
      <c r="H35" s="10"/>
      <c r="I35" s="10"/>
      <c r="J35" s="10"/>
      <c r="K35" s="10"/>
      <c r="L35" s="10" t="s">
        <v>45</v>
      </c>
      <c r="M35" s="10">
        <f>(B36*F27)/(B27*B30*F28)</f>
        <v>0.16057424396873937</v>
      </c>
      <c r="N35" s="10"/>
      <c r="O35" s="10"/>
      <c r="P35" s="10"/>
      <c r="Q35" s="14"/>
      <c r="S35" s="10">
        <v>9</v>
      </c>
      <c r="T35" s="10" t="s">
        <v>28</v>
      </c>
      <c r="U35" s="10"/>
      <c r="V35" s="10"/>
      <c r="W35" s="10"/>
      <c r="X35" s="10"/>
      <c r="Y35" s="10"/>
      <c r="Z35" s="10"/>
      <c r="AA35" s="10"/>
      <c r="AB35" s="10"/>
      <c r="AC35" s="10" t="s">
        <v>45</v>
      </c>
      <c r="AD35">
        <f>(S36*W27)/(S27*S30*W28)</f>
        <v>0.12853975535168197</v>
      </c>
      <c r="AE35" s="10"/>
      <c r="AF35" s="10"/>
      <c r="AG35" s="10"/>
      <c r="AH35" s="10"/>
      <c r="AI35" s="14"/>
      <c r="AJ35" s="10"/>
      <c r="AK35" s="10"/>
      <c r="AL35" s="10">
        <v>9</v>
      </c>
      <c r="AM35" s="10" t="s">
        <v>28</v>
      </c>
      <c r="AN35" s="10"/>
      <c r="AO35" s="10"/>
      <c r="AP35" s="10"/>
      <c r="AQ35" s="10"/>
      <c r="AR35" s="10"/>
      <c r="AS35" s="10"/>
      <c r="AT35" s="10"/>
      <c r="AU35" s="10"/>
      <c r="AV35" s="10" t="s">
        <v>45</v>
      </c>
      <c r="AW35" s="10">
        <f>(AL36*AP27)/(AL27*AL30*AP28)</f>
        <v>0.12853975535168197</v>
      </c>
      <c r="AX35" s="10"/>
      <c r="AY35" s="10"/>
      <c r="AZ35" s="10"/>
      <c r="BA35" s="14"/>
      <c r="BB35" s="10"/>
      <c r="BC35" s="10"/>
      <c r="BD35" s="10">
        <v>9</v>
      </c>
      <c r="BE35" s="10" t="s">
        <v>28</v>
      </c>
      <c r="BF35" s="10"/>
      <c r="BG35" s="10"/>
      <c r="BH35" s="10"/>
      <c r="BI35" s="10"/>
      <c r="BJ35" s="10"/>
      <c r="BK35" s="10"/>
      <c r="BL35" s="10"/>
      <c r="BM35" s="10"/>
      <c r="BN35" s="10" t="s">
        <v>45</v>
      </c>
      <c r="BO35" s="10">
        <f>(BD36*BH27)/(BD27*BD30*BH28)</f>
        <v>0.10322629969418962</v>
      </c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</row>
    <row r="36" spans="1:85" x14ac:dyDescent="0.25">
      <c r="A36" s="10" t="s">
        <v>29</v>
      </c>
      <c r="B36" s="10">
        <f>I32</f>
        <v>6.28</v>
      </c>
      <c r="C36" s="10">
        <f>B37</f>
        <v>6.28</v>
      </c>
      <c r="D36" s="10"/>
      <c r="E36" s="10"/>
      <c r="F36" s="10"/>
      <c r="G36" s="10"/>
      <c r="H36" s="10"/>
      <c r="I36" s="10"/>
      <c r="J36" s="10"/>
      <c r="K36" s="10"/>
      <c r="L36" s="10" t="s">
        <v>46</v>
      </c>
      <c r="M36" s="10">
        <f>(M35/(2*0.81))*((1-O34)+SQRT(((1-O34)^2)+((4*0.81*O34/M35)*B29/B30)))*B30</f>
        <v>3.8377345126952584</v>
      </c>
      <c r="N36" s="10"/>
      <c r="O36" s="10"/>
      <c r="P36" s="10"/>
      <c r="Q36" s="14"/>
      <c r="R36" t="s">
        <v>29</v>
      </c>
      <c r="S36" s="10">
        <f>Z31</f>
        <v>7.82</v>
      </c>
      <c r="T36" s="10">
        <f>S37</f>
        <v>10.96</v>
      </c>
      <c r="U36" s="10"/>
      <c r="V36" s="10"/>
      <c r="W36" s="10"/>
      <c r="X36" s="10"/>
      <c r="Y36" s="10"/>
      <c r="Z36" s="10"/>
      <c r="AA36" s="10"/>
      <c r="AB36" s="10"/>
      <c r="AC36" s="10" t="s">
        <v>46</v>
      </c>
      <c r="AD36">
        <f>(AD35/(2*0.81))*((1-AF34)+SQRT(((1-AF34)^2)+((4*0.81*AF34/AD35)*S29/S30)))*S30</f>
        <v>4.8791573907489152</v>
      </c>
      <c r="AE36" s="10"/>
      <c r="AF36" s="10"/>
      <c r="AG36" s="10"/>
      <c r="AH36" s="10"/>
      <c r="AI36" s="14"/>
      <c r="AJ36" s="10"/>
      <c r="AK36" s="10" t="s">
        <v>29</v>
      </c>
      <c r="AL36" s="10">
        <f>AS31</f>
        <v>7.82</v>
      </c>
      <c r="AM36" s="10">
        <f>AL37</f>
        <v>10.96</v>
      </c>
      <c r="AN36" s="10"/>
      <c r="AO36" s="10"/>
      <c r="AP36" s="10"/>
      <c r="AQ36" s="10"/>
      <c r="AR36" s="10"/>
      <c r="AS36" s="10"/>
      <c r="AT36" s="10"/>
      <c r="AU36" s="10"/>
      <c r="AV36" s="10" t="s">
        <v>46</v>
      </c>
      <c r="AW36" s="10">
        <f>(AW35/(2*0.81))*((1-AY34)+SQRT(((1-AY34)^2)+((4*0.81*AY34/AW35)*AL29/AL30)))*AL30</f>
        <v>4.8791573907489152</v>
      </c>
      <c r="AX36" s="10"/>
      <c r="AY36" s="10"/>
      <c r="AZ36" s="10"/>
      <c r="BA36" s="14"/>
      <c r="BB36" s="10"/>
      <c r="BC36" s="10" t="s">
        <v>29</v>
      </c>
      <c r="BD36" s="10">
        <f>BK32</f>
        <v>6.28</v>
      </c>
      <c r="BE36" s="10">
        <f>BD37</f>
        <v>6.28</v>
      </c>
      <c r="BF36" s="10"/>
      <c r="BG36" s="10"/>
      <c r="BH36" s="10"/>
      <c r="BI36" s="10"/>
      <c r="BJ36" s="10"/>
      <c r="BK36" s="10"/>
      <c r="BL36" s="10"/>
      <c r="BM36" s="10"/>
      <c r="BN36" s="10" t="s">
        <v>46</v>
      </c>
      <c r="BO36" s="10">
        <f>(BO35/(2*0.81))*((1-BQ34)+SQRT(((1-BQ34)^2)+((4*0.81*BQ34/BO35)*BD29/BD30)))*BD30</f>
        <v>4.8668218432023505</v>
      </c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</row>
    <row r="37" spans="1:85" x14ac:dyDescent="0.25">
      <c r="A37" s="10" t="s">
        <v>30</v>
      </c>
      <c r="B37" s="10">
        <f>I32</f>
        <v>6.28</v>
      </c>
      <c r="C37" s="10">
        <f>B36</f>
        <v>6.28</v>
      </c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4"/>
      <c r="R37" t="s">
        <v>30</v>
      </c>
      <c r="S37" s="10">
        <f>Z29</f>
        <v>10.96</v>
      </c>
      <c r="T37" s="10">
        <f>S36</f>
        <v>7.82</v>
      </c>
      <c r="U37" s="10"/>
      <c r="V37" s="10"/>
      <c r="W37" s="10"/>
      <c r="X37" s="10"/>
      <c r="Y37" s="10"/>
      <c r="Z37" s="10"/>
      <c r="AA37" s="10"/>
      <c r="AB37" s="10"/>
      <c r="AC37" s="10"/>
      <c r="AE37" s="10"/>
      <c r="AF37" s="10"/>
      <c r="AG37" s="10"/>
      <c r="AH37" s="10"/>
      <c r="AI37" s="14"/>
      <c r="AJ37" s="10"/>
      <c r="AK37" s="10" t="s">
        <v>30</v>
      </c>
      <c r="AL37" s="10">
        <f>AS29</f>
        <v>10.96</v>
      </c>
      <c r="AM37" s="10">
        <f>AL36</f>
        <v>7.82</v>
      </c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4"/>
      <c r="BB37" s="10"/>
      <c r="BC37" s="10" t="s">
        <v>30</v>
      </c>
      <c r="BD37" s="10">
        <f>BK32</f>
        <v>6.28</v>
      </c>
      <c r="BE37" s="10">
        <f>BD36</f>
        <v>6.28</v>
      </c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</row>
    <row r="38" spans="1:85" x14ac:dyDescent="0.25">
      <c r="A38" s="10" t="s">
        <v>31</v>
      </c>
      <c r="B38" s="10">
        <f>M36</f>
        <v>3.8377345126952584</v>
      </c>
      <c r="C38" s="10">
        <f>M41</f>
        <v>3.8377345126952584</v>
      </c>
      <c r="D38" s="10"/>
      <c r="E38" s="10"/>
      <c r="F38" s="10"/>
      <c r="G38" s="10"/>
      <c r="H38" s="10"/>
      <c r="I38" s="10"/>
      <c r="J38" s="10"/>
      <c r="K38" s="10"/>
      <c r="L38" s="10" t="s">
        <v>42</v>
      </c>
      <c r="M38" s="10">
        <f>((C36-C37)*F27)/(0.81*B27*F28)</f>
        <v>0</v>
      </c>
      <c r="N38" s="10"/>
      <c r="O38" s="10" t="str">
        <f>C35</f>
        <v>9'</v>
      </c>
      <c r="P38" s="10"/>
      <c r="Q38" s="14"/>
      <c r="R38" t="s">
        <v>31</v>
      </c>
      <c r="S38" s="10">
        <f>AD36</f>
        <v>4.8791573907489152</v>
      </c>
      <c r="T38" s="10">
        <f>AD41</f>
        <v>6.440986999994128</v>
      </c>
      <c r="U38" s="10"/>
      <c r="V38" s="10"/>
      <c r="W38" s="10"/>
      <c r="X38" s="10"/>
      <c r="Y38" s="10"/>
      <c r="Z38" s="10"/>
      <c r="AA38" s="10"/>
      <c r="AB38" s="10"/>
      <c r="AC38" s="10" t="s">
        <v>42</v>
      </c>
      <c r="AD38">
        <f>((T36-T37)*W27)/(0.81*S27*W28)</f>
        <v>3.5683165326386534</v>
      </c>
      <c r="AE38" s="10"/>
      <c r="AF38" s="10" t="str">
        <f>T35</f>
        <v>9'</v>
      </c>
      <c r="AG38" s="10"/>
      <c r="AH38" s="10"/>
      <c r="AI38" s="14"/>
      <c r="AJ38" s="10"/>
      <c r="AK38" s="10" t="s">
        <v>31</v>
      </c>
      <c r="AL38" s="10">
        <f>AW36</f>
        <v>4.8791573907489152</v>
      </c>
      <c r="AM38" s="10">
        <f>AW41</f>
        <v>6.440986999994128</v>
      </c>
      <c r="AN38" s="10"/>
      <c r="AO38" s="10"/>
      <c r="AP38" s="10"/>
      <c r="AQ38" s="10"/>
      <c r="AR38" s="10"/>
      <c r="AS38" s="10"/>
      <c r="AT38" s="10"/>
      <c r="AU38" s="10"/>
      <c r="AV38" s="10" t="s">
        <v>42</v>
      </c>
      <c r="AW38" s="10">
        <f>((AM36-AM37)*AP27)/(0.81*AL27*AP28)</f>
        <v>3.5683165326386534</v>
      </c>
      <c r="AX38" s="10"/>
      <c r="AY38" s="10" t="str">
        <f>AM35</f>
        <v>9'</v>
      </c>
      <c r="AZ38" s="10"/>
      <c r="BA38" s="14"/>
      <c r="BB38" s="10"/>
      <c r="BC38" s="10" t="s">
        <v>31</v>
      </c>
      <c r="BD38" s="10">
        <f>BO36</f>
        <v>4.8668218432023505</v>
      </c>
      <c r="BE38" s="10">
        <f>BO41</f>
        <v>4.8668218432023505</v>
      </c>
      <c r="BF38" s="10"/>
      <c r="BG38" s="10"/>
      <c r="BH38" s="10"/>
      <c r="BI38" s="10"/>
      <c r="BJ38" s="10"/>
      <c r="BK38" s="10"/>
      <c r="BL38" s="10"/>
      <c r="BM38" s="10"/>
      <c r="BN38" s="10" t="s">
        <v>42</v>
      </c>
      <c r="BO38" s="10">
        <f>((BE36-BE37)*BH27)/(0.81*BD27*BH28)</f>
        <v>0</v>
      </c>
      <c r="BP38" s="10"/>
      <c r="BQ38" s="10" t="str">
        <f>BE35</f>
        <v>9'</v>
      </c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</row>
    <row r="39" spans="1:85" x14ac:dyDescent="0.25">
      <c r="A39" s="10" t="s">
        <v>32</v>
      </c>
      <c r="B39" s="10">
        <f>(B38-B29)/B38*0.0035</f>
        <v>-1.4798553774052916E-4</v>
      </c>
      <c r="C39" s="10">
        <f>(C38-B29)/C38*0.0035</f>
        <v>-1.4798553774052916E-4</v>
      </c>
      <c r="D39" s="10"/>
      <c r="E39" s="10"/>
      <c r="F39" s="10"/>
      <c r="G39" s="10"/>
      <c r="H39" s="10"/>
      <c r="I39" s="10"/>
      <c r="J39" s="10"/>
      <c r="K39" s="10"/>
      <c r="L39" s="10" t="s">
        <v>43</v>
      </c>
      <c r="M39" s="10">
        <f>C37/C36</f>
        <v>1</v>
      </c>
      <c r="N39" s="10" t="s">
        <v>44</v>
      </c>
      <c r="O39" s="10">
        <f>(0.0035/0.00196)*M39</f>
        <v>1.7857142857142858</v>
      </c>
      <c r="P39" s="10"/>
      <c r="Q39" s="14"/>
      <c r="R39" t="s">
        <v>32</v>
      </c>
      <c r="S39" s="10">
        <f>(S38-S29)/S38*0.0035</f>
        <v>6.3065210264694877E-4</v>
      </c>
      <c r="T39" s="10">
        <f>(T38-S29)/T38*0.0035</f>
        <v>1.3264200812681717E-3</v>
      </c>
      <c r="U39" s="10"/>
      <c r="V39" s="10"/>
      <c r="W39" s="10"/>
      <c r="X39" s="10"/>
      <c r="Y39" s="10"/>
      <c r="Z39" s="10"/>
      <c r="AA39" s="10"/>
      <c r="AB39" s="10"/>
      <c r="AC39" s="10" t="s">
        <v>43</v>
      </c>
      <c r="AD39">
        <f>T37/T36</f>
        <v>0.71350364963503643</v>
      </c>
      <c r="AE39" t="s">
        <v>44</v>
      </c>
      <c r="AF39">
        <f>(0.0035/0.00196)*AD39</f>
        <v>1.2741136600625651</v>
      </c>
      <c r="AH39" s="10"/>
      <c r="AI39" s="14"/>
      <c r="AJ39" s="10"/>
      <c r="AK39" s="10" t="s">
        <v>32</v>
      </c>
      <c r="AL39" s="10">
        <f>(AL38-AL29)/AL38*0.0035</f>
        <v>6.3065210264694877E-4</v>
      </c>
      <c r="AM39" s="10">
        <f>(AM38-AL29)/AM38*0.0035</f>
        <v>1.3264200812681717E-3</v>
      </c>
      <c r="AN39" s="10"/>
      <c r="AO39" s="10"/>
      <c r="AP39" s="10"/>
      <c r="AQ39" s="10"/>
      <c r="AR39" s="10"/>
      <c r="AS39" s="10"/>
      <c r="AT39" s="10"/>
      <c r="AU39" s="10"/>
      <c r="AV39" s="10" t="s">
        <v>43</v>
      </c>
      <c r="AW39" s="10">
        <f>AM37/AM36</f>
        <v>0.71350364963503643</v>
      </c>
      <c r="AX39" s="10" t="s">
        <v>44</v>
      </c>
      <c r="AY39" s="10">
        <f>(0.0035/0.00196)*AW39</f>
        <v>1.2741136600625651</v>
      </c>
      <c r="AZ39" s="10"/>
      <c r="BA39" s="14"/>
      <c r="BB39" s="10"/>
      <c r="BC39" s="10" t="s">
        <v>32</v>
      </c>
      <c r="BD39" s="10">
        <f>(BD38-BD29)/BD38*0.0035</f>
        <v>6.2337939397673684E-4</v>
      </c>
      <c r="BE39" s="10">
        <f>(BE38-BD29)/BE38*0.0035</f>
        <v>6.2337939397673684E-4</v>
      </c>
      <c r="BF39" s="10"/>
      <c r="BG39" s="10"/>
      <c r="BH39" s="10"/>
      <c r="BI39" s="10"/>
      <c r="BJ39" s="10"/>
      <c r="BK39" s="10"/>
      <c r="BL39" s="10"/>
      <c r="BM39" s="10"/>
      <c r="BN39" s="10" t="s">
        <v>43</v>
      </c>
      <c r="BO39" s="10">
        <f>BE37/BE36</f>
        <v>1</v>
      </c>
      <c r="BP39" s="10" t="s">
        <v>44</v>
      </c>
      <c r="BQ39" s="10">
        <f>(0.0035/0.00196)*BO39</f>
        <v>1.7857142857142858</v>
      </c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</row>
    <row r="40" spans="1:85" x14ac:dyDescent="0.25">
      <c r="A40" s="10" t="s">
        <v>33</v>
      </c>
      <c r="B40" s="10">
        <f>B39*200000</f>
        <v>-29.597107548105832</v>
      </c>
      <c r="C40" s="10">
        <f>C39*200000</f>
        <v>-29.597107548105832</v>
      </c>
      <c r="D40" s="10"/>
      <c r="E40" s="10"/>
      <c r="F40" s="10"/>
      <c r="G40" s="10"/>
      <c r="H40" s="10"/>
      <c r="I40" s="10"/>
      <c r="J40" s="10"/>
      <c r="K40" s="10"/>
      <c r="L40" s="10" t="s">
        <v>45</v>
      </c>
      <c r="M40" s="10">
        <f>(C36*F27)/(B27*B30*F28)</f>
        <v>0.16057424396873937</v>
      </c>
      <c r="N40" s="10"/>
      <c r="O40" s="10"/>
      <c r="P40" s="10"/>
      <c r="Q40" s="14"/>
      <c r="R40" t="s">
        <v>33</v>
      </c>
      <c r="S40" s="10">
        <f>S39*200000</f>
        <v>126.13042052938975</v>
      </c>
      <c r="T40" s="10">
        <f>T39*200000</f>
        <v>265.28401625363432</v>
      </c>
      <c r="U40" s="10"/>
      <c r="V40" s="10"/>
      <c r="W40" s="10"/>
      <c r="X40" s="10"/>
      <c r="Y40" s="10"/>
      <c r="Z40" s="10"/>
      <c r="AA40" s="10"/>
      <c r="AB40" s="10"/>
      <c r="AC40" s="10" t="s">
        <v>45</v>
      </c>
      <c r="AD40">
        <f>(T36*W27)/(S27*S30*W28)</f>
        <v>0.18015290519877677</v>
      </c>
      <c r="AH40" s="10"/>
      <c r="AI40" s="14"/>
      <c r="AJ40" s="10"/>
      <c r="AK40" s="10" t="s">
        <v>33</v>
      </c>
      <c r="AL40" s="10">
        <f>AL39*200000</f>
        <v>126.13042052938975</v>
      </c>
      <c r="AM40" s="10">
        <f>AM39*200000</f>
        <v>265.28401625363432</v>
      </c>
      <c r="AN40" s="10"/>
      <c r="AO40" s="10"/>
      <c r="AP40" s="10"/>
      <c r="AQ40" s="10"/>
      <c r="AR40" s="10"/>
      <c r="AS40" s="10"/>
      <c r="AT40" s="10"/>
      <c r="AU40" s="10"/>
      <c r="AV40" s="10" t="s">
        <v>45</v>
      </c>
      <c r="AW40" s="10">
        <f>(AM36*AP27)/(AL27*AL30*AP28)</f>
        <v>0.18015290519877677</v>
      </c>
      <c r="AX40" s="10"/>
      <c r="AY40" s="10"/>
      <c r="AZ40" s="10"/>
      <c r="BA40" s="14"/>
      <c r="BB40" s="10"/>
      <c r="BC40" s="10" t="s">
        <v>33</v>
      </c>
      <c r="BD40" s="10">
        <f>BD39*200000</f>
        <v>124.67587879534737</v>
      </c>
      <c r="BE40" s="10">
        <f>BE39*200000</f>
        <v>124.67587879534737</v>
      </c>
      <c r="BF40" s="10"/>
      <c r="BG40" s="10"/>
      <c r="BH40" s="10"/>
      <c r="BI40" s="10"/>
      <c r="BJ40" s="10"/>
      <c r="BK40" s="10"/>
      <c r="BL40" s="10"/>
      <c r="BM40" s="10"/>
      <c r="BN40" s="10" t="s">
        <v>45</v>
      </c>
      <c r="BO40" s="10">
        <f>(BE36*BH27)/(BD27*BD30*BH28)</f>
        <v>0.10322629969418962</v>
      </c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</row>
    <row r="41" spans="1:85" x14ac:dyDescent="0.25">
      <c r="A41" s="10" t="s">
        <v>34</v>
      </c>
      <c r="B41" s="10">
        <f>IF(ABS(B40)&gt;F27,F27*SIGN(B40),B40)</f>
        <v>-29.597107548105832</v>
      </c>
      <c r="C41" s="10">
        <f>IF(ABS(C40)&gt;F27,F27*SIGN(C40),C40)</f>
        <v>-29.597107548105832</v>
      </c>
      <c r="D41" s="10"/>
      <c r="E41" s="10"/>
      <c r="F41" s="10"/>
      <c r="G41" s="10"/>
      <c r="H41" s="10"/>
      <c r="I41" s="10"/>
      <c r="J41" s="10"/>
      <c r="K41" s="10"/>
      <c r="L41" s="10" t="s">
        <v>46</v>
      </c>
      <c r="M41" s="10">
        <f>(M40/(2*0.81))*((1-O39)+SQRT(((1-O39)^2)+((4*0.81*O39/M40)*B29/B30)))*B30</f>
        <v>3.8377345126952584</v>
      </c>
      <c r="N41" s="10"/>
      <c r="O41" s="10"/>
      <c r="P41" s="10"/>
      <c r="Q41" s="14"/>
      <c r="R41" t="s">
        <v>34</v>
      </c>
      <c r="S41" s="10">
        <f>IF(ABS(S40)&gt;W27,W27*SIGN(S40),S40)</f>
        <v>126.13042052938975</v>
      </c>
      <c r="T41" s="10">
        <f>IF(ABS(T40)&gt;W27,W27*SIGN(T40),T40)</f>
        <v>265.28401625363432</v>
      </c>
      <c r="U41" s="10"/>
      <c r="V41" s="10"/>
      <c r="W41" s="10"/>
      <c r="X41" s="10"/>
      <c r="Y41" s="10"/>
      <c r="Z41" s="10"/>
      <c r="AA41" s="10"/>
      <c r="AB41" s="10"/>
      <c r="AC41" s="10" t="s">
        <v>46</v>
      </c>
      <c r="AD41">
        <f>(AD40/(2*0.81))*((1-AF39)+SQRT(((1-AF39)^2)+((4*0.81*AF39/AD40)*S29/S30)))*S30</f>
        <v>6.440986999994128</v>
      </c>
      <c r="AH41" s="10"/>
      <c r="AI41" s="14"/>
      <c r="AJ41" s="10"/>
      <c r="AK41" s="10" t="s">
        <v>34</v>
      </c>
      <c r="AL41" s="10">
        <f>IF(ABS(AL40)&gt;AP27,AP27*SIGN(AL40),AL40)</f>
        <v>126.13042052938975</v>
      </c>
      <c r="AM41" s="10">
        <f>IF(ABS(AM40)&gt;AP27,AP27*SIGN(AM40),AM40)</f>
        <v>265.28401625363432</v>
      </c>
      <c r="AN41" s="10"/>
      <c r="AO41" s="10"/>
      <c r="AP41" s="10"/>
      <c r="AQ41" s="10"/>
      <c r="AR41" s="10"/>
      <c r="AS41" s="10"/>
      <c r="AT41" s="10"/>
      <c r="AU41" s="10"/>
      <c r="AV41" s="10" t="s">
        <v>46</v>
      </c>
      <c r="AW41" s="10">
        <f>(AW40/(2*0.81))*((1-AY39)+SQRT(((1-AY39)^2)+((4*0.81*AY39/AW40)*AL29/AL30)))*AL30</f>
        <v>6.440986999994128</v>
      </c>
      <c r="AX41" s="10"/>
      <c r="AY41" s="10"/>
      <c r="AZ41" s="10"/>
      <c r="BA41" s="14"/>
      <c r="BB41" s="10"/>
      <c r="BC41" s="10" t="s">
        <v>34</v>
      </c>
      <c r="BD41" s="10">
        <f>IF(ABS(BD40)&gt;BH27,BH27*SIGN(BD40),BD40)</f>
        <v>124.67587879534737</v>
      </c>
      <c r="BE41" s="10">
        <f>IF(ABS(BE40)&gt;BH27,BH27*SIGN(BE40),BE40)</f>
        <v>124.67587879534737</v>
      </c>
      <c r="BF41" s="10"/>
      <c r="BG41" s="10"/>
      <c r="BH41" s="10"/>
      <c r="BI41" s="10"/>
      <c r="BJ41" s="10"/>
      <c r="BK41" s="10"/>
      <c r="BL41" s="10"/>
      <c r="BM41" s="10"/>
      <c r="BN41" s="10" t="s">
        <v>46</v>
      </c>
      <c r="BO41" s="10">
        <f>(BO40/(2*0.81))*((1-BQ39)+SQRT(((1-BQ39)^2)+((4*0.81*BQ39/BO40)*BD29/BD30)))*BD30</f>
        <v>4.8668218432023505</v>
      </c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</row>
    <row r="42" spans="1:85" x14ac:dyDescent="0.25">
      <c r="A42" s="10" t="s">
        <v>35</v>
      </c>
      <c r="B42" s="10">
        <f>0.81*B27*B38*F28/10</f>
        <v>264.29019249817418</v>
      </c>
      <c r="C42" s="10">
        <f>0.81*B27*C38*F28/10</f>
        <v>264.29019249817418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4"/>
      <c r="R42" t="s">
        <v>35</v>
      </c>
      <c r="S42" s="10">
        <f>0.81*S27*S38*W28/10</f>
        <v>168.00451435139649</v>
      </c>
      <c r="T42" s="10">
        <f>0.81*S27*T38*W28/10</f>
        <v>221.7831494694978</v>
      </c>
      <c r="U42" s="10"/>
      <c r="V42" s="10"/>
      <c r="W42" s="10"/>
      <c r="X42" s="10"/>
      <c r="Y42" s="10"/>
      <c r="Z42" s="10"/>
      <c r="AA42" s="10"/>
      <c r="AB42" s="10"/>
      <c r="AC42" s="10"/>
      <c r="AH42" s="10"/>
      <c r="AI42" s="14"/>
      <c r="AJ42" s="10"/>
      <c r="AK42" s="10" t="s">
        <v>35</v>
      </c>
      <c r="AL42" s="10">
        <f>0.81*AL27*AL38*AP28/10</f>
        <v>168.00451435139649</v>
      </c>
      <c r="AM42" s="10">
        <f>0.81*AL27*AM38*AP28/10</f>
        <v>221.7831494694978</v>
      </c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4"/>
      <c r="BB42" s="10"/>
      <c r="BC42" s="10" t="s">
        <v>35</v>
      </c>
      <c r="BD42" s="10">
        <f>0.81*BD27*BD38*BH28/10</f>
        <v>167.57976320917084</v>
      </c>
      <c r="BE42" s="10">
        <f>0.81*BD27*BE38*BH28/10</f>
        <v>167.57976320917084</v>
      </c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</row>
    <row r="43" spans="1:85" x14ac:dyDescent="0.25">
      <c r="A43" s="10" t="s">
        <v>36</v>
      </c>
      <c r="B43" s="10">
        <f>B37*B41/10</f>
        <v>-18.586983540210461</v>
      </c>
      <c r="C43" s="10">
        <f>C37*C41/10</f>
        <v>-18.586983540210461</v>
      </c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4"/>
      <c r="R43" t="s">
        <v>36</v>
      </c>
      <c r="S43" s="10">
        <f>S37*S41/10</f>
        <v>138.23894090021116</v>
      </c>
      <c r="T43" s="10">
        <f>T37*T41/10</f>
        <v>207.45210071034202</v>
      </c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4"/>
      <c r="AJ43" s="10"/>
      <c r="AK43" s="10" t="s">
        <v>36</v>
      </c>
      <c r="AL43" s="10">
        <f>AL37*AL41/10</f>
        <v>138.23894090021116</v>
      </c>
      <c r="AM43" s="10">
        <f>AM37*AM41/10</f>
        <v>207.45210071034202</v>
      </c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4"/>
      <c r="BB43" s="10"/>
      <c r="BC43" s="10" t="s">
        <v>36</v>
      </c>
      <c r="BD43" s="10">
        <f>BD37*BD41/10</f>
        <v>78.296451883478156</v>
      </c>
      <c r="BE43" s="10">
        <f>BE37*BE41/10</f>
        <v>78.296451883478156</v>
      </c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</row>
    <row r="44" spans="1:85" x14ac:dyDescent="0.25">
      <c r="A44" s="10" t="s">
        <v>37</v>
      </c>
      <c r="B44" s="10">
        <f>B36*F27/10</f>
        <v>245.7364</v>
      </c>
      <c r="C44" s="10">
        <f>C36*F27/10</f>
        <v>245.7364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4"/>
      <c r="R44" t="s">
        <v>37</v>
      </c>
      <c r="S44" s="10">
        <f>S36*W27/10</f>
        <v>305.99660000000006</v>
      </c>
      <c r="T44" s="10">
        <f>T36*W27/10</f>
        <v>428.8648</v>
      </c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4"/>
      <c r="AJ44" s="10"/>
      <c r="AK44" s="10" t="s">
        <v>37</v>
      </c>
      <c r="AL44" s="10">
        <f>AL36*AP27/10</f>
        <v>305.99660000000006</v>
      </c>
      <c r="AM44" s="10">
        <f>AM36*AP27/10</f>
        <v>428.8648</v>
      </c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4"/>
      <c r="BB44" s="10"/>
      <c r="BC44" s="10" t="s">
        <v>37</v>
      </c>
      <c r="BD44" s="10">
        <f>BD36*BH27/10</f>
        <v>245.7364</v>
      </c>
      <c r="BE44" s="10">
        <f>BE36*BH27/10</f>
        <v>245.7364</v>
      </c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</row>
    <row r="45" spans="1:85" x14ac:dyDescent="0.25">
      <c r="A45" s="10" t="s">
        <v>38</v>
      </c>
      <c r="B45" s="10">
        <f>B44-B43-B42</f>
        <v>3.3191042036264662E-2</v>
      </c>
      <c r="C45" s="10">
        <f>C44-C43-C42</f>
        <v>3.3191042036264662E-2</v>
      </c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4"/>
      <c r="R45" t="s">
        <v>38</v>
      </c>
      <c r="S45" s="10">
        <f>S44-S43-S42</f>
        <v>-0.2468552516075988</v>
      </c>
      <c r="T45" s="10">
        <f>T44-T43-T42</f>
        <v>-0.3704501798398212</v>
      </c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4"/>
      <c r="AJ45" s="10"/>
      <c r="AK45" s="10" t="s">
        <v>38</v>
      </c>
      <c r="AL45" s="10">
        <f>AL44-AL43-AL42</f>
        <v>-0.2468552516075988</v>
      </c>
      <c r="AM45" s="10">
        <f>AM44-AM43-AM42</f>
        <v>-0.3704501798398212</v>
      </c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4"/>
      <c r="BB45" s="10"/>
      <c r="BC45" s="10" t="s">
        <v>38</v>
      </c>
      <c r="BD45" s="10">
        <f>BD44-BD43-BD42</f>
        <v>-0.1398150926489734</v>
      </c>
      <c r="BE45" s="10">
        <f>BE44-BE43-BE42</f>
        <v>-0.1398150926489734</v>
      </c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</row>
    <row r="46" spans="1:85" x14ac:dyDescent="0.25">
      <c r="A46" s="10" t="s">
        <v>39</v>
      </c>
      <c r="B46" s="10">
        <f>(B44*(B28-B29)-B43*B29-B42*0.416*B38)/100</f>
        <v>40.756644874241211</v>
      </c>
      <c r="C46" s="10">
        <f>-(C44*(B28-B29)-C43*B29-C42*0.416*C38)/100</f>
        <v>-40.756644874241211</v>
      </c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4"/>
      <c r="R46" t="s">
        <v>39</v>
      </c>
      <c r="S46" s="10">
        <f>(S44*(S28-S29)-S43*S29-S42*0.416*S38)/100</f>
        <v>162.41850121762411</v>
      </c>
      <c r="T46" s="10">
        <f>-(T44*(S28-S29)-T43*S29-T42*0.416*T38)/100</f>
        <v>-225.92363406017503</v>
      </c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4"/>
      <c r="AJ46" s="10"/>
      <c r="AK46" s="10" t="s">
        <v>39</v>
      </c>
      <c r="AL46" s="10">
        <f>(AL44*(AL28-AL29)-AL43*AL29-AL42*0.416*AL38)/100</f>
        <v>162.41850121762411</v>
      </c>
      <c r="AM46" s="10">
        <f>-(AM44*(AL28-AL29)-AM43*AL29-AM42*0.416*AM38)/100</f>
        <v>-225.92363406017503</v>
      </c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4"/>
      <c r="BB46" s="10"/>
      <c r="BC46" s="10" t="s">
        <v>39</v>
      </c>
      <c r="BD46" s="10">
        <f>(BD44*(BD28-BD29)-BD43*BD29-BD42*0.416*BD38)/100</f>
        <v>131.0877095800702</v>
      </c>
      <c r="BE46" s="10">
        <f>-(BE44*(BD28-BD29)-BE43*BD29-BE42*0.416*BE38)/100</f>
        <v>-131.0877095800702</v>
      </c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</row>
    <row r="47" spans="1:85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4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4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4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</row>
    <row r="48" spans="1:85" s="31" customFormat="1" x14ac:dyDescent="0.2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6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6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6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</row>
    <row r="49" spans="1:85" x14ac:dyDescent="0.25">
      <c r="A49" s="10" t="s">
        <v>19</v>
      </c>
      <c r="B49" s="10"/>
      <c r="C49" s="10">
        <v>3</v>
      </c>
      <c r="D49" s="10"/>
      <c r="E49" s="10"/>
      <c r="F49" s="10"/>
      <c r="G49" s="10"/>
      <c r="H49" s="10"/>
      <c r="I49" s="10"/>
      <c r="J49" s="10"/>
      <c r="K49" s="10"/>
      <c r="L49" s="2">
        <v>16</v>
      </c>
      <c r="M49" s="2">
        <v>17</v>
      </c>
      <c r="N49" s="2">
        <v>17</v>
      </c>
      <c r="O49" s="2">
        <v>18</v>
      </c>
      <c r="P49" s="2">
        <v>18</v>
      </c>
      <c r="Q49" s="2">
        <v>19</v>
      </c>
      <c r="R49" s="10" t="s">
        <v>19</v>
      </c>
      <c r="S49" s="10"/>
      <c r="T49" s="10">
        <v>3</v>
      </c>
      <c r="U49" s="10"/>
      <c r="V49" s="10"/>
      <c r="W49" s="10"/>
      <c r="X49" s="10"/>
      <c r="Y49" s="10"/>
      <c r="Z49" s="10"/>
      <c r="AA49" s="10"/>
      <c r="AB49" s="10"/>
      <c r="AC49" s="2">
        <v>16</v>
      </c>
      <c r="AD49" s="19">
        <v>17</v>
      </c>
      <c r="AE49" s="19">
        <v>17</v>
      </c>
      <c r="AF49" s="2">
        <v>18</v>
      </c>
      <c r="AG49" s="2">
        <v>18</v>
      </c>
      <c r="AH49" s="2">
        <v>19</v>
      </c>
      <c r="AI49" s="14"/>
      <c r="AJ49" s="10"/>
      <c r="AK49" s="10" t="s">
        <v>19</v>
      </c>
      <c r="AL49" s="10"/>
      <c r="AM49" s="10">
        <v>3</v>
      </c>
      <c r="AN49" s="10"/>
      <c r="AO49" s="10"/>
      <c r="AP49" s="10"/>
      <c r="AQ49" s="10"/>
      <c r="AR49" s="10"/>
      <c r="AS49" s="10"/>
      <c r="AT49" s="10"/>
      <c r="AU49" s="10"/>
      <c r="AV49" s="2">
        <v>16</v>
      </c>
      <c r="AW49" s="2">
        <v>17</v>
      </c>
      <c r="AX49" s="2">
        <v>17</v>
      </c>
      <c r="AY49" s="19">
        <v>18</v>
      </c>
      <c r="AZ49" s="19">
        <v>18</v>
      </c>
      <c r="BA49" s="2">
        <v>19</v>
      </c>
      <c r="BB49" s="10"/>
      <c r="BC49" s="10" t="s">
        <v>19</v>
      </c>
      <c r="BD49" s="10"/>
      <c r="BE49" s="10">
        <v>3</v>
      </c>
      <c r="BF49" s="10"/>
      <c r="BG49" s="10"/>
      <c r="BH49" s="10"/>
      <c r="BI49" s="10"/>
      <c r="BJ49" s="10"/>
      <c r="BK49" s="10"/>
      <c r="BL49" s="10"/>
      <c r="BM49" s="10"/>
      <c r="BN49" s="2">
        <v>16</v>
      </c>
      <c r="BO49" s="2">
        <v>17</v>
      </c>
      <c r="BP49" s="2">
        <v>17</v>
      </c>
      <c r="BQ49" s="2">
        <v>18</v>
      </c>
      <c r="BR49" s="2">
        <v>18</v>
      </c>
      <c r="BS49" s="19">
        <v>19</v>
      </c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</row>
    <row r="50" spans="1:85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10" t="s">
        <v>40</v>
      </c>
      <c r="K50" s="10"/>
      <c r="L50" s="5" t="s">
        <v>16</v>
      </c>
      <c r="M50" s="5" t="s">
        <v>16</v>
      </c>
      <c r="N50" s="5" t="s">
        <v>13</v>
      </c>
      <c r="O50" s="5" t="s">
        <v>15</v>
      </c>
      <c r="P50" s="5" t="s">
        <v>15</v>
      </c>
      <c r="Q50" s="5" t="s">
        <v>16</v>
      </c>
      <c r="R50" s="10"/>
      <c r="S50" s="10"/>
      <c r="T50" s="10"/>
      <c r="U50" s="10"/>
      <c r="V50" s="10"/>
      <c r="W50" s="10"/>
      <c r="X50" s="10"/>
      <c r="Y50" s="10"/>
      <c r="Z50" s="10"/>
      <c r="AA50" s="10" t="s">
        <v>40</v>
      </c>
      <c r="AB50" s="10"/>
      <c r="AC50" s="5" t="s">
        <v>16</v>
      </c>
      <c r="AD50" s="18" t="s">
        <v>16</v>
      </c>
      <c r="AE50" s="18" t="s">
        <v>13</v>
      </c>
      <c r="AF50" s="5" t="s">
        <v>15</v>
      </c>
      <c r="AG50" s="5" t="s">
        <v>15</v>
      </c>
      <c r="AH50" s="5" t="s">
        <v>16</v>
      </c>
      <c r="AI50" s="14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 t="s">
        <v>40</v>
      </c>
      <c r="AU50" s="10"/>
      <c r="AV50" s="5" t="s">
        <v>16</v>
      </c>
      <c r="AW50" s="5" t="s">
        <v>16</v>
      </c>
      <c r="AX50" s="5" t="s">
        <v>13</v>
      </c>
      <c r="AY50" s="18" t="s">
        <v>15</v>
      </c>
      <c r="AZ50" s="18" t="s">
        <v>15</v>
      </c>
      <c r="BA50" s="5" t="s">
        <v>16</v>
      </c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 t="s">
        <v>40</v>
      </c>
      <c r="BM50" s="10"/>
      <c r="BN50" s="5" t="s">
        <v>16</v>
      </c>
      <c r="BO50" s="5" t="s">
        <v>16</v>
      </c>
      <c r="BP50" s="5" t="s">
        <v>13</v>
      </c>
      <c r="BQ50" s="5" t="s">
        <v>15</v>
      </c>
      <c r="BR50" s="5" t="s">
        <v>15</v>
      </c>
      <c r="BS50" s="5" t="s">
        <v>16</v>
      </c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</row>
    <row r="51" spans="1:85" x14ac:dyDescent="0.25">
      <c r="A51" s="10" t="s">
        <v>20</v>
      </c>
      <c r="B51" s="10">
        <v>60</v>
      </c>
      <c r="C51" s="10" t="s">
        <v>21</v>
      </c>
      <c r="D51" s="10"/>
      <c r="E51" s="10" t="s">
        <v>22</v>
      </c>
      <c r="F51" s="10">
        <v>391.3</v>
      </c>
      <c r="G51" s="10" t="s">
        <v>23</v>
      </c>
      <c r="H51" s="10"/>
      <c r="I51" s="10" t="s">
        <v>41</v>
      </c>
      <c r="J51" s="10" t="s">
        <v>4</v>
      </c>
      <c r="K51" s="10"/>
      <c r="L51" s="5" t="s">
        <v>16</v>
      </c>
      <c r="M51" s="5" t="s">
        <v>16</v>
      </c>
      <c r="N51" s="5" t="s">
        <v>16</v>
      </c>
      <c r="O51" s="5" t="s">
        <v>16</v>
      </c>
      <c r="P51" s="5" t="s">
        <v>16</v>
      </c>
      <c r="Q51" s="5" t="s">
        <v>17</v>
      </c>
      <c r="R51" s="10" t="s">
        <v>20</v>
      </c>
      <c r="S51" s="10">
        <v>30</v>
      </c>
      <c r="T51" s="10" t="s">
        <v>21</v>
      </c>
      <c r="U51" s="10"/>
      <c r="V51" s="10" t="s">
        <v>22</v>
      </c>
      <c r="W51" s="10">
        <v>391.3</v>
      </c>
      <c r="X51" s="10" t="s">
        <v>23</v>
      </c>
      <c r="Y51" s="10"/>
      <c r="Z51" s="10" t="s">
        <v>41</v>
      </c>
      <c r="AA51" s="10" t="s">
        <v>4</v>
      </c>
      <c r="AB51" s="10"/>
      <c r="AC51" s="5" t="s">
        <v>16</v>
      </c>
      <c r="AD51" s="18" t="s">
        <v>16</v>
      </c>
      <c r="AE51" s="18" t="s">
        <v>16</v>
      </c>
      <c r="AF51" s="5" t="s">
        <v>16</v>
      </c>
      <c r="AG51" s="5" t="s">
        <v>16</v>
      </c>
      <c r="AH51" s="5" t="s">
        <v>17</v>
      </c>
      <c r="AI51" s="14"/>
      <c r="AJ51" s="10"/>
      <c r="AK51" s="10" t="s">
        <v>20</v>
      </c>
      <c r="AL51" s="10">
        <v>30</v>
      </c>
      <c r="AM51" s="10" t="s">
        <v>21</v>
      </c>
      <c r="AN51" s="10"/>
      <c r="AO51" s="10" t="s">
        <v>22</v>
      </c>
      <c r="AP51" s="10">
        <v>391.3</v>
      </c>
      <c r="AQ51" s="10" t="s">
        <v>23</v>
      </c>
      <c r="AR51" s="10"/>
      <c r="AS51" s="10" t="s">
        <v>41</v>
      </c>
      <c r="AT51" s="10" t="s">
        <v>4</v>
      </c>
      <c r="AU51" s="10"/>
      <c r="AV51" s="5" t="s">
        <v>16</v>
      </c>
      <c r="AW51" s="5" t="s">
        <v>16</v>
      </c>
      <c r="AX51" s="5" t="s">
        <v>16</v>
      </c>
      <c r="AY51" s="18" t="s">
        <v>16</v>
      </c>
      <c r="AZ51" s="18" t="s">
        <v>16</v>
      </c>
      <c r="BA51" s="5" t="s">
        <v>17</v>
      </c>
      <c r="BB51" s="10"/>
      <c r="BC51" s="10" t="s">
        <v>20</v>
      </c>
      <c r="BD51" s="10">
        <v>30</v>
      </c>
      <c r="BE51" s="10" t="s">
        <v>21</v>
      </c>
      <c r="BF51" s="10"/>
      <c r="BG51" s="10" t="s">
        <v>22</v>
      </c>
      <c r="BH51" s="10">
        <v>391.3</v>
      </c>
      <c r="BI51" s="10" t="s">
        <v>23</v>
      </c>
      <c r="BJ51" s="10"/>
      <c r="BK51" s="10" t="s">
        <v>41</v>
      </c>
      <c r="BL51" s="10" t="s">
        <v>4</v>
      </c>
      <c r="BM51" s="10"/>
      <c r="BN51" s="5" t="s">
        <v>16</v>
      </c>
      <c r="BO51" s="5" t="s">
        <v>16</v>
      </c>
      <c r="BP51" s="5" t="s">
        <v>16</v>
      </c>
      <c r="BQ51" s="5" t="s">
        <v>16</v>
      </c>
      <c r="BR51" s="5" t="s">
        <v>16</v>
      </c>
      <c r="BS51" s="5" t="s">
        <v>17</v>
      </c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</row>
    <row r="52" spans="1:85" x14ac:dyDescent="0.25">
      <c r="A52" s="10" t="s">
        <v>24</v>
      </c>
      <c r="B52" s="10">
        <v>22</v>
      </c>
      <c r="C52" s="10" t="s">
        <v>21</v>
      </c>
      <c r="D52" s="10"/>
      <c r="E52" s="10" t="s">
        <v>25</v>
      </c>
      <c r="F52" s="10">
        <v>14.17</v>
      </c>
      <c r="G52" s="10" t="s">
        <v>23</v>
      </c>
      <c r="H52" s="10" t="s">
        <v>14</v>
      </c>
      <c r="I52" s="10">
        <v>12.5</v>
      </c>
      <c r="J52" s="10"/>
      <c r="K52" s="10"/>
      <c r="L52" s="10"/>
      <c r="M52" s="10"/>
      <c r="N52" s="10"/>
      <c r="O52" s="10"/>
      <c r="P52" s="10"/>
      <c r="Q52" s="14"/>
      <c r="R52" s="10" t="s">
        <v>24</v>
      </c>
      <c r="S52" s="10">
        <v>60</v>
      </c>
      <c r="T52" s="10" t="s">
        <v>21</v>
      </c>
      <c r="U52" s="10"/>
      <c r="V52" s="10" t="s">
        <v>25</v>
      </c>
      <c r="W52" s="10">
        <v>14.17</v>
      </c>
      <c r="X52" s="10" t="s">
        <v>23</v>
      </c>
      <c r="Y52" s="10" t="s">
        <v>14</v>
      </c>
      <c r="Z52" s="10">
        <v>12.5</v>
      </c>
      <c r="AA52" s="10"/>
      <c r="AB52" s="10"/>
      <c r="AC52" s="10"/>
      <c r="AD52" s="10"/>
      <c r="AE52" s="10"/>
      <c r="AF52" s="10"/>
      <c r="AG52" s="10"/>
      <c r="AH52" s="10"/>
      <c r="AI52" s="14"/>
      <c r="AJ52" s="10"/>
      <c r="AK52" s="10" t="s">
        <v>24</v>
      </c>
      <c r="AL52" s="10">
        <v>60</v>
      </c>
      <c r="AM52" s="10" t="s">
        <v>21</v>
      </c>
      <c r="AN52" s="10"/>
      <c r="AO52" s="10" t="s">
        <v>25</v>
      </c>
      <c r="AP52" s="10">
        <v>14.17</v>
      </c>
      <c r="AQ52" s="10" t="s">
        <v>23</v>
      </c>
      <c r="AR52" s="10" t="s">
        <v>14</v>
      </c>
      <c r="AS52" s="10">
        <v>12.5</v>
      </c>
      <c r="AT52" s="10"/>
      <c r="AU52" s="10"/>
      <c r="AV52" s="10"/>
      <c r="AW52" s="10"/>
      <c r="AX52" s="10"/>
      <c r="AY52" s="10"/>
      <c r="AZ52" s="10"/>
      <c r="BA52" s="14"/>
      <c r="BB52" s="10"/>
      <c r="BC52" s="10" t="s">
        <v>24</v>
      </c>
      <c r="BD52" s="10">
        <v>60</v>
      </c>
      <c r="BE52" s="10" t="s">
        <v>21</v>
      </c>
      <c r="BF52" s="10"/>
      <c r="BG52" s="10" t="s">
        <v>25</v>
      </c>
      <c r="BH52" s="10">
        <v>14.17</v>
      </c>
      <c r="BI52" s="10" t="s">
        <v>23</v>
      </c>
      <c r="BJ52" s="10" t="s">
        <v>14</v>
      </c>
      <c r="BK52" s="10">
        <v>12.5</v>
      </c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</row>
    <row r="53" spans="1:85" x14ac:dyDescent="0.25">
      <c r="A53" s="10" t="s">
        <v>26</v>
      </c>
      <c r="B53" s="10">
        <v>4</v>
      </c>
      <c r="C53" s="10" t="s">
        <v>21</v>
      </c>
      <c r="D53" s="10"/>
      <c r="E53" s="10"/>
      <c r="F53" s="10"/>
      <c r="G53" s="10"/>
      <c r="H53" s="10" t="s">
        <v>13</v>
      </c>
      <c r="I53" s="10">
        <v>10.96</v>
      </c>
      <c r="J53" s="10"/>
      <c r="K53" s="10"/>
      <c r="L53" s="10"/>
      <c r="M53" s="10"/>
      <c r="N53" s="10"/>
      <c r="O53" s="10"/>
      <c r="P53" s="10"/>
      <c r="Q53" s="14"/>
      <c r="R53" s="10" t="s">
        <v>26</v>
      </c>
      <c r="S53" s="10">
        <v>4</v>
      </c>
      <c r="T53" s="10" t="s">
        <v>21</v>
      </c>
      <c r="U53" s="10"/>
      <c r="V53" s="10"/>
      <c r="W53" s="10"/>
      <c r="X53" s="10"/>
      <c r="Y53" s="10" t="s">
        <v>13</v>
      </c>
      <c r="Z53" s="10">
        <v>10.96</v>
      </c>
      <c r="AA53" s="10"/>
      <c r="AB53" s="10"/>
      <c r="AC53" s="10"/>
      <c r="AD53" s="10"/>
      <c r="AE53" s="10"/>
      <c r="AF53" s="10"/>
      <c r="AG53" s="10"/>
      <c r="AH53" s="10"/>
      <c r="AI53" s="14"/>
      <c r="AJ53" s="10"/>
      <c r="AK53" s="10" t="s">
        <v>26</v>
      </c>
      <c r="AL53" s="10">
        <v>4</v>
      </c>
      <c r="AM53" s="10" t="s">
        <v>21</v>
      </c>
      <c r="AN53" s="10"/>
      <c r="AO53" s="10"/>
      <c r="AP53" s="10"/>
      <c r="AQ53" s="10"/>
      <c r="AR53" s="10" t="s">
        <v>13</v>
      </c>
      <c r="AS53" s="10">
        <v>10.96</v>
      </c>
      <c r="AT53" s="10"/>
      <c r="AU53" s="10"/>
      <c r="AV53" s="10"/>
      <c r="AW53" s="10"/>
      <c r="AX53" s="10"/>
      <c r="AY53" s="10"/>
      <c r="AZ53" s="10"/>
      <c r="BA53" s="14"/>
      <c r="BB53" s="10"/>
      <c r="BC53" s="10" t="s">
        <v>26</v>
      </c>
      <c r="BD53" s="10">
        <v>4</v>
      </c>
      <c r="BE53" s="10" t="s">
        <v>21</v>
      </c>
      <c r="BF53" s="10"/>
      <c r="BG53" s="10"/>
      <c r="BH53" s="10"/>
      <c r="BI53" s="10"/>
      <c r="BJ53" s="10" t="s">
        <v>13</v>
      </c>
      <c r="BK53" s="10">
        <v>10.96</v>
      </c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</row>
    <row r="54" spans="1:85" x14ac:dyDescent="0.25">
      <c r="A54" s="10" t="s">
        <v>27</v>
      </c>
      <c r="B54" s="10">
        <f>B52-B53</f>
        <v>18</v>
      </c>
      <c r="C54" s="10" t="s">
        <v>21</v>
      </c>
      <c r="D54" s="10"/>
      <c r="E54" s="10"/>
      <c r="F54" s="10"/>
      <c r="G54" s="10"/>
      <c r="H54" s="10" t="s">
        <v>15</v>
      </c>
      <c r="I54" s="10">
        <v>9.36</v>
      </c>
      <c r="J54" s="10"/>
      <c r="K54" s="10"/>
      <c r="L54" s="10"/>
      <c r="M54" s="10"/>
      <c r="N54" s="10"/>
      <c r="O54" s="10"/>
      <c r="P54" s="10"/>
      <c r="Q54" s="14"/>
      <c r="R54" s="10" t="s">
        <v>27</v>
      </c>
      <c r="S54" s="10">
        <f>S52-S53</f>
        <v>56</v>
      </c>
      <c r="T54" s="10" t="s">
        <v>21</v>
      </c>
      <c r="U54" s="10"/>
      <c r="V54" s="10"/>
      <c r="W54" s="10"/>
      <c r="X54" s="10"/>
      <c r="Y54" s="10" t="s">
        <v>15</v>
      </c>
      <c r="Z54" s="10">
        <v>9.36</v>
      </c>
      <c r="AA54" s="10"/>
      <c r="AB54" s="10"/>
      <c r="AC54" s="10"/>
      <c r="AD54" s="10"/>
      <c r="AE54" s="10"/>
      <c r="AF54" s="10"/>
      <c r="AG54" s="10"/>
      <c r="AH54" s="10"/>
      <c r="AI54" s="14"/>
      <c r="AJ54" s="10"/>
      <c r="AK54" s="10" t="s">
        <v>27</v>
      </c>
      <c r="AL54" s="10">
        <f>AL52-AL53</f>
        <v>56</v>
      </c>
      <c r="AM54" s="10" t="s">
        <v>21</v>
      </c>
      <c r="AN54" s="10"/>
      <c r="AO54" s="10"/>
      <c r="AP54" s="10"/>
      <c r="AQ54" s="10"/>
      <c r="AR54" s="10" t="s">
        <v>15</v>
      </c>
      <c r="AS54" s="10">
        <v>9.36</v>
      </c>
      <c r="AT54" s="10"/>
      <c r="AU54" s="10"/>
      <c r="AV54" s="10"/>
      <c r="AW54" s="10"/>
      <c r="AX54" s="10"/>
      <c r="AY54" s="10"/>
      <c r="AZ54" s="10"/>
      <c r="BA54" s="14"/>
      <c r="BB54" s="10"/>
      <c r="BC54" s="10" t="s">
        <v>27</v>
      </c>
      <c r="BD54" s="10">
        <f>BD52-BD53</f>
        <v>56</v>
      </c>
      <c r="BE54" s="10" t="s">
        <v>21</v>
      </c>
      <c r="BF54" s="10"/>
      <c r="BG54" s="10"/>
      <c r="BH54" s="10"/>
      <c r="BI54" s="10"/>
      <c r="BJ54" s="10" t="s">
        <v>15</v>
      </c>
      <c r="BK54" s="10">
        <v>9.36</v>
      </c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</row>
    <row r="55" spans="1:85" x14ac:dyDescent="0.25">
      <c r="A55" s="10"/>
      <c r="B55" s="10"/>
      <c r="C55" s="10"/>
      <c r="D55" s="10"/>
      <c r="E55" s="10"/>
      <c r="F55" s="10"/>
      <c r="G55" s="10"/>
      <c r="H55" s="10" t="s">
        <v>12</v>
      </c>
      <c r="I55" s="10">
        <v>7.82</v>
      </c>
      <c r="J55" s="10"/>
      <c r="K55" s="10"/>
      <c r="L55" s="10"/>
      <c r="M55" s="10"/>
      <c r="N55" s="10"/>
      <c r="O55" s="10"/>
      <c r="P55" s="10"/>
      <c r="Q55" s="14"/>
      <c r="R55" s="10"/>
      <c r="S55" s="10"/>
      <c r="T55" s="10"/>
      <c r="U55" s="10"/>
      <c r="V55" s="10"/>
      <c r="W55" s="10"/>
      <c r="X55" s="10"/>
      <c r="Y55" s="10" t="s">
        <v>12</v>
      </c>
      <c r="Z55" s="10">
        <v>7.82</v>
      </c>
      <c r="AA55" s="10"/>
      <c r="AB55" s="10"/>
      <c r="AC55" s="10"/>
      <c r="AD55" s="10"/>
      <c r="AE55" s="10"/>
      <c r="AF55" s="10"/>
      <c r="AG55" s="10"/>
      <c r="AH55" s="10"/>
      <c r="AI55" s="14"/>
      <c r="AJ55" s="10"/>
      <c r="AK55" s="10"/>
      <c r="AL55" s="10"/>
      <c r="AM55" s="10"/>
      <c r="AN55" s="10"/>
      <c r="AO55" s="10"/>
      <c r="AP55" s="10"/>
      <c r="AQ55" s="10"/>
      <c r="AR55" s="10" t="s">
        <v>12</v>
      </c>
      <c r="AS55" s="10">
        <v>7.82</v>
      </c>
      <c r="AT55" s="10"/>
      <c r="AU55" s="10"/>
      <c r="AV55" s="10"/>
      <c r="AW55" s="10"/>
      <c r="AX55" s="10"/>
      <c r="AY55" s="10"/>
      <c r="AZ55" s="10"/>
      <c r="BA55" s="14"/>
      <c r="BB55" s="10"/>
      <c r="BC55" s="10"/>
      <c r="BD55" s="10"/>
      <c r="BE55" s="10"/>
      <c r="BF55" s="10"/>
      <c r="BG55" s="10"/>
      <c r="BH55" s="10"/>
      <c r="BI55" s="10"/>
      <c r="BJ55" s="10" t="s">
        <v>12</v>
      </c>
      <c r="BK55" s="10">
        <v>7.82</v>
      </c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</row>
    <row r="56" spans="1:85" x14ac:dyDescent="0.25">
      <c r="A56" s="10"/>
      <c r="B56" s="10"/>
      <c r="C56" s="10"/>
      <c r="D56" s="10"/>
      <c r="E56" s="10"/>
      <c r="F56" s="10"/>
      <c r="G56" s="10"/>
      <c r="H56" s="10" t="s">
        <v>16</v>
      </c>
      <c r="I56" s="10">
        <v>6.28</v>
      </c>
      <c r="J56" s="10"/>
      <c r="K56" s="10"/>
      <c r="L56" s="10"/>
      <c r="M56" s="10"/>
      <c r="N56" s="10"/>
      <c r="O56" s="10"/>
      <c r="P56" s="10"/>
      <c r="Q56" s="14"/>
      <c r="R56" s="10"/>
      <c r="S56" s="10"/>
      <c r="T56" s="10"/>
      <c r="U56" s="10"/>
      <c r="V56" s="10"/>
      <c r="W56" s="10"/>
      <c r="X56" s="10"/>
      <c r="Y56" s="10" t="s">
        <v>16</v>
      </c>
      <c r="Z56" s="10">
        <v>6.28</v>
      </c>
      <c r="AA56" s="10"/>
      <c r="AB56" s="10"/>
      <c r="AC56" s="10"/>
      <c r="AD56" s="10"/>
      <c r="AE56" s="10"/>
      <c r="AF56" s="10"/>
      <c r="AG56" s="10"/>
      <c r="AH56" s="10"/>
      <c r="AI56" s="14"/>
      <c r="AJ56" s="10"/>
      <c r="AK56" s="10"/>
      <c r="AL56" s="10"/>
      <c r="AM56" s="10"/>
      <c r="AN56" s="10"/>
      <c r="AO56" s="10"/>
      <c r="AP56" s="10"/>
      <c r="AQ56" s="10"/>
      <c r="AR56" s="10" t="s">
        <v>16</v>
      </c>
      <c r="AS56" s="10">
        <v>6.28</v>
      </c>
      <c r="AT56" s="10"/>
      <c r="AU56" s="10"/>
      <c r="AV56" s="10"/>
      <c r="AW56" s="10"/>
      <c r="AX56" s="10"/>
      <c r="AY56" s="10"/>
      <c r="AZ56" s="10"/>
      <c r="BA56" s="14"/>
      <c r="BB56" s="10"/>
      <c r="BC56" s="10"/>
      <c r="BD56" s="10"/>
      <c r="BE56" s="10"/>
      <c r="BF56" s="10"/>
      <c r="BG56" s="10"/>
      <c r="BH56" s="10"/>
      <c r="BI56" s="10"/>
      <c r="BJ56" s="10" t="s">
        <v>16</v>
      </c>
      <c r="BK56" s="10">
        <v>6.28</v>
      </c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</row>
    <row r="57" spans="1:85" x14ac:dyDescent="0.25">
      <c r="A57" s="10"/>
      <c r="B57" s="10"/>
      <c r="C57" s="10"/>
      <c r="D57" s="10"/>
      <c r="E57" s="10"/>
      <c r="F57" s="10"/>
      <c r="G57" s="10"/>
      <c r="H57" s="10" t="s">
        <v>17</v>
      </c>
      <c r="I57" s="10">
        <v>4.62</v>
      </c>
      <c r="J57" s="10"/>
      <c r="K57" s="10"/>
      <c r="L57" s="10" t="s">
        <v>42</v>
      </c>
      <c r="M57" s="10">
        <f>((B60-B61)*F51)/(0.81*B51*F52)</f>
        <v>0</v>
      </c>
      <c r="N57" s="10"/>
      <c r="O57" s="10">
        <f>B59</f>
        <v>9</v>
      </c>
      <c r="P57" s="10"/>
      <c r="Q57" s="14"/>
      <c r="R57" s="10"/>
      <c r="S57" s="10"/>
      <c r="T57" s="10"/>
      <c r="U57" s="10"/>
      <c r="V57" s="10"/>
      <c r="W57" s="10"/>
      <c r="X57" s="10"/>
      <c r="Y57" s="10" t="s">
        <v>17</v>
      </c>
      <c r="Z57" s="10">
        <v>4.62</v>
      </c>
      <c r="AA57" s="10"/>
      <c r="AB57" s="10"/>
      <c r="AC57" s="10" t="s">
        <v>42</v>
      </c>
      <c r="AD57" s="10">
        <f>((S60-S61)*W51)/(0.81*S51*W52)</f>
        <v>-5.3183826027862731</v>
      </c>
      <c r="AE57" s="10"/>
      <c r="AF57" s="10">
        <f>S59</f>
        <v>9</v>
      </c>
      <c r="AG57" s="10"/>
      <c r="AH57" s="10"/>
      <c r="AI57" s="14"/>
      <c r="AJ57" s="10"/>
      <c r="AK57" s="10"/>
      <c r="AL57" s="10"/>
      <c r="AM57" s="10"/>
      <c r="AN57" s="10"/>
      <c r="AO57" s="10"/>
      <c r="AP57" s="10"/>
      <c r="AQ57" s="10"/>
      <c r="AR57" s="10" t="s">
        <v>17</v>
      </c>
      <c r="AS57" s="10">
        <v>4.62</v>
      </c>
      <c r="AT57" s="10"/>
      <c r="AU57" s="10"/>
      <c r="AV57" s="10" t="s">
        <v>42</v>
      </c>
      <c r="AW57" s="10">
        <f>((AL60-AL61)*AP51)/(0.81*AL51*AP52)</f>
        <v>-3.5001321402952383</v>
      </c>
      <c r="AX57" s="10"/>
      <c r="AY57" s="10">
        <f>AL59</f>
        <v>9</v>
      </c>
      <c r="AZ57" s="10"/>
      <c r="BA57" s="14"/>
      <c r="BB57" s="10"/>
      <c r="BC57" s="10"/>
      <c r="BD57" s="10"/>
      <c r="BE57" s="10"/>
      <c r="BF57" s="10"/>
      <c r="BG57" s="10"/>
      <c r="BH57" s="10"/>
      <c r="BI57" s="10"/>
      <c r="BJ57" s="10" t="s">
        <v>17</v>
      </c>
      <c r="BK57" s="10">
        <v>4.62</v>
      </c>
      <c r="BL57" s="10"/>
      <c r="BM57" s="10"/>
      <c r="BN57" s="10" t="s">
        <v>42</v>
      </c>
      <c r="BO57" s="10">
        <f>((BD60-BD61)*BH51)/(0.81*BD51*BH52)</f>
        <v>-1.8864348548344474</v>
      </c>
      <c r="BP57" s="10"/>
      <c r="BQ57" s="10">
        <f>BD59</f>
        <v>9</v>
      </c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</row>
    <row r="58" spans="1:85" x14ac:dyDescent="0.25">
      <c r="A58" s="10"/>
      <c r="B58" s="10"/>
      <c r="C58" s="10"/>
      <c r="D58" s="10"/>
      <c r="E58" s="10"/>
      <c r="F58" s="10"/>
      <c r="G58" s="10"/>
      <c r="H58" s="10" t="s">
        <v>17</v>
      </c>
      <c r="I58" s="10">
        <v>3.08</v>
      </c>
      <c r="J58" s="10"/>
      <c r="K58" s="10"/>
      <c r="L58" s="10" t="s">
        <v>43</v>
      </c>
      <c r="M58" s="10">
        <f>B61/B60</f>
        <v>1</v>
      </c>
      <c r="N58" s="10" t="s">
        <v>44</v>
      </c>
      <c r="O58" s="10">
        <f>(0.0035/0.00196)*M58</f>
        <v>1.7857142857142858</v>
      </c>
      <c r="P58" s="10"/>
      <c r="Q58" s="14"/>
      <c r="R58" s="10"/>
      <c r="S58" s="10"/>
      <c r="T58" s="10"/>
      <c r="U58" s="10"/>
      <c r="V58" s="10"/>
      <c r="W58" s="10"/>
      <c r="X58" s="10"/>
      <c r="Y58" s="10" t="s">
        <v>17</v>
      </c>
      <c r="Z58" s="10">
        <v>3.08</v>
      </c>
      <c r="AA58" s="10"/>
      <c r="AB58" s="10"/>
      <c r="AC58" s="10" t="s">
        <v>43</v>
      </c>
      <c r="AD58" s="10">
        <f>S61/S60</f>
        <v>1.7452229299363058</v>
      </c>
      <c r="AE58" s="10" t="s">
        <v>44</v>
      </c>
      <c r="AF58" s="10">
        <f>(0.0035/0.00196)*AD58</f>
        <v>3.1164695177434032</v>
      </c>
      <c r="AG58" s="10"/>
      <c r="AH58" s="10"/>
      <c r="AI58" s="14"/>
      <c r="AJ58" s="10"/>
      <c r="AK58" s="10"/>
      <c r="AL58" s="10"/>
      <c r="AM58" s="10"/>
      <c r="AN58" s="10"/>
      <c r="AO58" s="10"/>
      <c r="AP58" s="10"/>
      <c r="AQ58" s="10"/>
      <c r="AR58" s="10" t="s">
        <v>17</v>
      </c>
      <c r="AS58" s="10">
        <v>3.08</v>
      </c>
      <c r="AT58" s="10"/>
      <c r="AU58" s="10"/>
      <c r="AV58" s="10" t="s">
        <v>43</v>
      </c>
      <c r="AW58" s="10">
        <f>AL61/AL60</f>
        <v>1.4904458598726114</v>
      </c>
      <c r="AX58" s="10" t="s">
        <v>44</v>
      </c>
      <c r="AY58" s="10">
        <f>(0.0035/0.00196)*AW58</f>
        <v>2.6615104640582348</v>
      </c>
      <c r="AZ58" s="10"/>
      <c r="BA58" s="14"/>
      <c r="BB58" s="10"/>
      <c r="BC58" s="10"/>
      <c r="BD58" s="10"/>
      <c r="BE58" s="10"/>
      <c r="BF58" s="10"/>
      <c r="BG58" s="10"/>
      <c r="BH58" s="10"/>
      <c r="BI58" s="10"/>
      <c r="BJ58" s="10" t="s">
        <v>17</v>
      </c>
      <c r="BK58" s="10">
        <v>3.08</v>
      </c>
      <c r="BL58" s="10"/>
      <c r="BM58" s="10"/>
      <c r="BN58" s="10" t="s">
        <v>43</v>
      </c>
      <c r="BO58" s="10">
        <f>BD61/BD60</f>
        <v>1.3593073593073592</v>
      </c>
      <c r="BP58" s="10" t="s">
        <v>44</v>
      </c>
      <c r="BQ58" s="10">
        <f>(0.0035/0.00196)*BO58</f>
        <v>2.4273345701917131</v>
      </c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</row>
    <row r="59" spans="1:85" x14ac:dyDescent="0.25">
      <c r="A59" s="10"/>
      <c r="B59" s="10">
        <v>9</v>
      </c>
      <c r="C59" s="10" t="s">
        <v>28</v>
      </c>
      <c r="D59" s="10"/>
      <c r="E59" s="10"/>
      <c r="F59" s="10"/>
      <c r="G59" s="10"/>
      <c r="H59" s="10"/>
      <c r="I59" s="10"/>
      <c r="J59" s="10"/>
      <c r="K59" s="10"/>
      <c r="L59" s="10" t="s">
        <v>45</v>
      </c>
      <c r="M59" s="10">
        <f>(B60*F51)/(B51*B54*F52)</f>
        <v>0.16057424396873937</v>
      </c>
      <c r="N59" s="10"/>
      <c r="O59" s="10"/>
      <c r="P59" s="10"/>
      <c r="Q59" s="14"/>
      <c r="R59" s="10"/>
      <c r="S59" s="10">
        <v>9</v>
      </c>
      <c r="T59" s="10" t="s">
        <v>28</v>
      </c>
      <c r="U59" s="10"/>
      <c r="V59" s="10"/>
      <c r="W59" s="10"/>
      <c r="X59" s="10"/>
      <c r="Y59" s="10"/>
      <c r="Z59" s="10"/>
      <c r="AA59" s="10"/>
      <c r="AB59" s="10"/>
      <c r="AC59" s="10" t="s">
        <v>45</v>
      </c>
      <c r="AD59" s="10">
        <f>(S60*W51)/(S51*S54*W52)</f>
        <v>0.10322629969418962</v>
      </c>
      <c r="AE59" s="10"/>
      <c r="AF59" s="10"/>
      <c r="AG59" s="10"/>
      <c r="AH59" s="10"/>
      <c r="AI59" s="14"/>
      <c r="AJ59" s="10"/>
      <c r="AK59" s="10"/>
      <c r="AL59" s="10">
        <v>9</v>
      </c>
      <c r="AM59" s="10" t="s">
        <v>28</v>
      </c>
      <c r="AN59" s="10"/>
      <c r="AO59" s="10"/>
      <c r="AP59" s="10"/>
      <c r="AQ59" s="10"/>
      <c r="AR59" s="10"/>
      <c r="AS59" s="10"/>
      <c r="AT59" s="10"/>
      <c r="AU59" s="10"/>
      <c r="AV59" s="10" t="s">
        <v>45</v>
      </c>
      <c r="AW59" s="10">
        <f>(AL60*AP51)/(AL51*AL54*AP52)</f>
        <v>0.10322629969418962</v>
      </c>
      <c r="AX59" s="10"/>
      <c r="AY59" s="10"/>
      <c r="AZ59" s="10"/>
      <c r="BA59" s="14"/>
      <c r="BB59" s="10"/>
      <c r="BC59" s="10"/>
      <c r="BD59" s="10">
        <v>9</v>
      </c>
      <c r="BE59" s="10" t="s">
        <v>28</v>
      </c>
      <c r="BF59" s="10"/>
      <c r="BG59" s="10"/>
      <c r="BH59" s="10"/>
      <c r="BI59" s="10"/>
      <c r="BJ59" s="10"/>
      <c r="BK59" s="10"/>
      <c r="BL59" s="10"/>
      <c r="BM59" s="10"/>
      <c r="BN59" s="10" t="s">
        <v>45</v>
      </c>
      <c r="BO59" s="10">
        <f>(BD60*BH51)/(BD51*BD54*BH52)</f>
        <v>7.5940366972477066E-2</v>
      </c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</row>
    <row r="60" spans="1:85" x14ac:dyDescent="0.25">
      <c r="A60" s="10" t="s">
        <v>29</v>
      </c>
      <c r="B60" s="10">
        <f>I56</f>
        <v>6.28</v>
      </c>
      <c r="C60" s="10">
        <f>B61</f>
        <v>6.28</v>
      </c>
      <c r="D60" s="10"/>
      <c r="E60" s="10"/>
      <c r="F60" s="10"/>
      <c r="G60" s="10"/>
      <c r="H60" s="10"/>
      <c r="I60" s="10"/>
      <c r="J60" s="10"/>
      <c r="K60" s="10"/>
      <c r="L60" s="10" t="s">
        <v>46</v>
      </c>
      <c r="M60" s="10">
        <f>(M59/(2*0.81))*((1-O58)+SQRT(((1-O58)^2)+((4*0.81*O58/M59)*B53/B54)))*B54</f>
        <v>3.8377345126952584</v>
      </c>
      <c r="N60" s="10"/>
      <c r="O60" s="10"/>
      <c r="P60" s="10"/>
      <c r="Q60" s="14"/>
      <c r="R60" s="10" t="s">
        <v>29</v>
      </c>
      <c r="S60" s="10">
        <f>Z56</f>
        <v>6.28</v>
      </c>
      <c r="T60" s="10">
        <f>S61</f>
        <v>10.96</v>
      </c>
      <c r="U60" s="10"/>
      <c r="V60" s="10"/>
      <c r="W60" s="10"/>
      <c r="X60" s="10"/>
      <c r="Y60" s="10"/>
      <c r="Z60" s="10"/>
      <c r="AA60" s="10"/>
      <c r="AB60" s="10"/>
      <c r="AC60" s="10" t="s">
        <v>46</v>
      </c>
      <c r="AD60" s="10">
        <f>(AD59/(2*0.81))*((1-AF58)+SQRT(((1-AF58)^2)+((4*0.81*AF58/AD59)*S53/S54)))*S54</f>
        <v>4.5308386031091423</v>
      </c>
      <c r="AE60" s="10"/>
      <c r="AF60" s="10"/>
      <c r="AG60" s="10"/>
      <c r="AH60" s="10"/>
      <c r="AI60" s="14"/>
      <c r="AJ60" s="10"/>
      <c r="AK60" s="10" t="s">
        <v>29</v>
      </c>
      <c r="AL60" s="10">
        <f>AS56</f>
        <v>6.28</v>
      </c>
      <c r="AM60" s="10">
        <f>AL61</f>
        <v>9.36</v>
      </c>
      <c r="AN60" s="10"/>
      <c r="AO60" s="10"/>
      <c r="AP60" s="10"/>
      <c r="AQ60" s="10"/>
      <c r="AR60" s="10"/>
      <c r="AS60" s="10"/>
      <c r="AT60" s="10"/>
      <c r="AU60" s="10"/>
      <c r="AV60" s="10" t="s">
        <v>46</v>
      </c>
      <c r="AW60" s="10">
        <f>(AW59/(2*0.81))*((1-AY58)+SQRT(((1-AY58)^2)+((4*0.81*AY58/AW59)*AL53/AL54)))*AL54</f>
        <v>4.6129079979416066</v>
      </c>
      <c r="AX60" s="10"/>
      <c r="AY60" s="10"/>
      <c r="AZ60" s="10"/>
      <c r="BA60" s="14"/>
      <c r="BB60" s="10"/>
      <c r="BC60" s="10" t="s">
        <v>29</v>
      </c>
      <c r="BD60" s="10">
        <f>BK57</f>
        <v>4.62</v>
      </c>
      <c r="BE60" s="10">
        <f>BD61</f>
        <v>6.28</v>
      </c>
      <c r="BF60" s="10"/>
      <c r="BG60" s="10"/>
      <c r="BH60" s="10"/>
      <c r="BI60" s="10"/>
      <c r="BJ60" s="10"/>
      <c r="BK60" s="10"/>
      <c r="BL60" s="10"/>
      <c r="BM60" s="10"/>
      <c r="BN60" s="10" t="s">
        <v>46</v>
      </c>
      <c r="BO60" s="10">
        <f>(BO59/(2*0.81))*((1-BQ58)+SQRT(((1-BQ58)^2)+((4*0.81*BQ58/BO59)*BD53/BD54)))*BD54</f>
        <v>4.3163038175067197</v>
      </c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</row>
    <row r="61" spans="1:85" x14ac:dyDescent="0.25">
      <c r="A61" s="10" t="s">
        <v>30</v>
      </c>
      <c r="B61" s="10">
        <f>I56</f>
        <v>6.28</v>
      </c>
      <c r="C61" s="10">
        <f>B60</f>
        <v>6.28</v>
      </c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4"/>
      <c r="R61" s="10" t="s">
        <v>30</v>
      </c>
      <c r="S61" s="10">
        <f>Z53</f>
        <v>10.96</v>
      </c>
      <c r="T61" s="10">
        <f>S60</f>
        <v>6.28</v>
      </c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4"/>
      <c r="AJ61" s="10"/>
      <c r="AK61" s="10" t="s">
        <v>30</v>
      </c>
      <c r="AL61" s="10">
        <f>AS54</f>
        <v>9.36</v>
      </c>
      <c r="AM61" s="10">
        <f>AL60</f>
        <v>6.28</v>
      </c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4"/>
      <c r="BB61" s="10"/>
      <c r="BC61" s="10" t="s">
        <v>30</v>
      </c>
      <c r="BD61" s="10">
        <f>BK56</f>
        <v>6.28</v>
      </c>
      <c r="BE61" s="10">
        <f>BD60</f>
        <v>4.62</v>
      </c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</row>
    <row r="62" spans="1:85" x14ac:dyDescent="0.25">
      <c r="A62" s="10" t="s">
        <v>31</v>
      </c>
      <c r="B62" s="10">
        <f>M60</f>
        <v>3.8377345126952584</v>
      </c>
      <c r="C62" s="10">
        <f>M65</f>
        <v>3.8377345126952584</v>
      </c>
      <c r="D62" s="10"/>
      <c r="E62" s="10"/>
      <c r="F62" s="10"/>
      <c r="G62" s="10"/>
      <c r="H62" s="10"/>
      <c r="I62" s="10"/>
      <c r="J62" s="10"/>
      <c r="K62" s="10"/>
      <c r="L62" s="10" t="s">
        <v>42</v>
      </c>
      <c r="M62" s="10">
        <f>((C60-C61)*F51)/(0.81*B51*F52)</f>
        <v>0</v>
      </c>
      <c r="N62" s="10"/>
      <c r="O62" s="10" t="str">
        <f>C59</f>
        <v>9'</v>
      </c>
      <c r="P62" s="10"/>
      <c r="Q62" s="14"/>
      <c r="R62" s="10" t="s">
        <v>31</v>
      </c>
      <c r="S62" s="10">
        <f>AD60</f>
        <v>4.5308386031091423</v>
      </c>
      <c r="T62" s="10">
        <f>AD65</f>
        <v>6.9967202728065985</v>
      </c>
      <c r="U62" s="10"/>
      <c r="V62" s="10"/>
      <c r="W62" s="10"/>
      <c r="X62" s="10"/>
      <c r="Y62" s="10"/>
      <c r="Z62" s="10"/>
      <c r="AA62" s="10"/>
      <c r="AB62" s="10"/>
      <c r="AC62" s="10" t="s">
        <v>42</v>
      </c>
      <c r="AD62" s="10">
        <f>((T60-T61)*W51)/(0.81*S51*W52)</f>
        <v>5.3183826027862731</v>
      </c>
      <c r="AE62" s="10"/>
      <c r="AF62" s="10" t="str">
        <f>T59</f>
        <v>9'</v>
      </c>
      <c r="AG62" s="10"/>
      <c r="AH62" s="10"/>
      <c r="AI62" s="14"/>
      <c r="AJ62" s="10"/>
      <c r="AK62" s="10" t="s">
        <v>31</v>
      </c>
      <c r="AL62" s="10">
        <f>AW60</f>
        <v>4.6129079979416066</v>
      </c>
      <c r="AM62" s="10">
        <f>AW65</f>
        <v>6.16345516794137</v>
      </c>
      <c r="AN62" s="10"/>
      <c r="AO62" s="10"/>
      <c r="AP62" s="10"/>
      <c r="AQ62" s="10"/>
      <c r="AR62" s="10"/>
      <c r="AS62" s="10"/>
      <c r="AT62" s="10"/>
      <c r="AU62" s="10"/>
      <c r="AV62" s="10" t="s">
        <v>42</v>
      </c>
      <c r="AW62" s="10">
        <f>((AM60-AM61)*AP51)/(0.81*AL51*AP52)</f>
        <v>3.5001321402952383</v>
      </c>
      <c r="AX62" s="10"/>
      <c r="AY62" s="10" t="str">
        <f>AM59</f>
        <v>9'</v>
      </c>
      <c r="AZ62" s="10"/>
      <c r="BA62" s="14"/>
      <c r="BB62" s="10"/>
      <c r="BC62" s="10" t="s">
        <v>31</v>
      </c>
      <c r="BD62" s="10">
        <f>BO60</f>
        <v>4.3163038175067197</v>
      </c>
      <c r="BE62" s="10">
        <f>BO65</f>
        <v>5.1059414461416193</v>
      </c>
      <c r="BF62" s="10"/>
      <c r="BG62" s="10"/>
      <c r="BH62" s="10"/>
      <c r="BI62" s="10"/>
      <c r="BJ62" s="10"/>
      <c r="BK62" s="10"/>
      <c r="BL62" s="10"/>
      <c r="BM62" s="10"/>
      <c r="BN62" s="10" t="s">
        <v>42</v>
      </c>
      <c r="BO62" s="10">
        <f>((BE60-BE61)*BH51)/(0.81*BD51*BH52)</f>
        <v>1.8864348548344474</v>
      </c>
      <c r="BP62" s="10"/>
      <c r="BQ62" s="10" t="str">
        <f>BE59</f>
        <v>9'</v>
      </c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</row>
    <row r="63" spans="1:85" x14ac:dyDescent="0.25">
      <c r="A63" s="10" t="s">
        <v>32</v>
      </c>
      <c r="B63" s="10">
        <f>(B62-B53)/B62*0.0035</f>
        <v>-1.4798553774052916E-4</v>
      </c>
      <c r="C63" s="10">
        <f>(C62-B53)/C62*0.0035</f>
        <v>-1.4798553774052916E-4</v>
      </c>
      <c r="D63" s="10"/>
      <c r="E63" s="10"/>
      <c r="F63" s="10"/>
      <c r="G63" s="10"/>
      <c r="H63" s="10"/>
      <c r="I63" s="10"/>
      <c r="J63" s="10"/>
      <c r="K63" s="10"/>
      <c r="L63" s="10" t="s">
        <v>43</v>
      </c>
      <c r="M63" s="10">
        <f>C61/C60</f>
        <v>1</v>
      </c>
      <c r="N63" s="10" t="s">
        <v>44</v>
      </c>
      <c r="O63" s="10">
        <f>(0.0035/0.00196)*M63</f>
        <v>1.7857142857142858</v>
      </c>
      <c r="P63" s="10"/>
      <c r="Q63" s="14"/>
      <c r="R63" s="10" t="s">
        <v>32</v>
      </c>
      <c r="S63" s="10">
        <f>(S62-S53)/S62*0.0035</f>
        <v>4.100642891157169E-4</v>
      </c>
      <c r="T63" s="10">
        <f>(T62-S53)/T62*0.0035</f>
        <v>1.4990624958364711E-3</v>
      </c>
      <c r="U63" s="10"/>
      <c r="V63" s="10"/>
      <c r="W63" s="10"/>
      <c r="X63" s="10"/>
      <c r="Y63" s="10"/>
      <c r="Z63" s="10"/>
      <c r="AA63" s="10"/>
      <c r="AB63" s="10"/>
      <c r="AC63" s="10" t="s">
        <v>43</v>
      </c>
      <c r="AD63" s="10">
        <f>T61/T60</f>
        <v>0.57299270072992703</v>
      </c>
      <c r="AE63" s="10" t="s">
        <v>44</v>
      </c>
      <c r="AF63" s="10">
        <f>(0.0035/0.00196)*AD63</f>
        <v>1.0232012513034412</v>
      </c>
      <c r="AG63" s="10"/>
      <c r="AH63" s="10"/>
      <c r="AI63" s="14"/>
      <c r="AJ63" s="10"/>
      <c r="AK63" s="10" t="s">
        <v>32</v>
      </c>
      <c r="AL63" s="10">
        <f>(AL62-AL53)/AL62*0.0035</f>
        <v>4.6503810476013273E-4</v>
      </c>
      <c r="AM63" s="10">
        <f>(AM62-AL53)/AM62*0.0035</f>
        <v>1.2285467942040565E-3</v>
      </c>
      <c r="AN63" s="10"/>
      <c r="AO63" s="10"/>
      <c r="AP63" s="10"/>
      <c r="AQ63" s="10"/>
      <c r="AR63" s="10"/>
      <c r="AS63" s="10"/>
      <c r="AT63" s="10"/>
      <c r="AU63" s="10"/>
      <c r="AV63" s="10" t="s">
        <v>43</v>
      </c>
      <c r="AW63" s="10">
        <f>AM61/AM60</f>
        <v>0.670940170940171</v>
      </c>
      <c r="AX63" s="10" t="s">
        <v>44</v>
      </c>
      <c r="AY63" s="10">
        <f>(0.0035/0.00196)*AW63</f>
        <v>1.1981074481074483</v>
      </c>
      <c r="AZ63" s="10"/>
      <c r="BA63" s="14"/>
      <c r="BB63" s="10"/>
      <c r="BC63" s="10" t="s">
        <v>32</v>
      </c>
      <c r="BD63" s="10">
        <f>(BD62-BD53)/BD62*0.0035</f>
        <v>2.5648411420515008E-4</v>
      </c>
      <c r="BE63" s="10">
        <f>(BE62-BD53)/BE62*0.0035</f>
        <v>7.5809624969763246E-4</v>
      </c>
      <c r="BF63" s="10"/>
      <c r="BG63" s="10"/>
      <c r="BH63" s="10"/>
      <c r="BI63" s="10"/>
      <c r="BJ63" s="10"/>
      <c r="BK63" s="10"/>
      <c r="BL63" s="10"/>
      <c r="BM63" s="10"/>
      <c r="BN63" s="10" t="s">
        <v>43</v>
      </c>
      <c r="BO63" s="10">
        <f>BE61/BE60</f>
        <v>0.73566878980891715</v>
      </c>
      <c r="BP63" s="10" t="s">
        <v>44</v>
      </c>
      <c r="BQ63" s="10">
        <f>(0.0035/0.00196)*BO63</f>
        <v>1.3136942675159236</v>
      </c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</row>
    <row r="64" spans="1:85" x14ac:dyDescent="0.25">
      <c r="A64" s="10" t="s">
        <v>33</v>
      </c>
      <c r="B64" s="10">
        <f>B63*200000</f>
        <v>-29.597107548105832</v>
      </c>
      <c r="C64" s="10">
        <f>C63*200000</f>
        <v>-29.597107548105832</v>
      </c>
      <c r="D64" s="10"/>
      <c r="E64" s="10"/>
      <c r="F64" s="10"/>
      <c r="G64" s="10"/>
      <c r="H64" s="10"/>
      <c r="I64" s="10"/>
      <c r="J64" s="10"/>
      <c r="K64" s="10"/>
      <c r="L64" s="10" t="s">
        <v>45</v>
      </c>
      <c r="M64" s="10">
        <f>(C60*F51)/(B51*B54*F52)</f>
        <v>0.16057424396873937</v>
      </c>
      <c r="N64" s="10"/>
      <c r="O64" s="10"/>
      <c r="P64" s="10"/>
      <c r="Q64" s="14"/>
      <c r="R64" s="10" t="s">
        <v>33</v>
      </c>
      <c r="S64" s="10">
        <f>S63*200000</f>
        <v>82.012857823143378</v>
      </c>
      <c r="T64" s="10">
        <f>T63*200000</f>
        <v>299.81249916729422</v>
      </c>
      <c r="U64" s="10"/>
      <c r="V64" s="10"/>
      <c r="W64" s="10"/>
      <c r="X64" s="10"/>
      <c r="Y64" s="10"/>
      <c r="Z64" s="10"/>
      <c r="AA64" s="10"/>
      <c r="AB64" s="10"/>
      <c r="AC64" s="10" t="s">
        <v>45</v>
      </c>
      <c r="AD64" s="10">
        <f>(T60*W51)/(S51*S54*W52)</f>
        <v>0.18015290519877677</v>
      </c>
      <c r="AE64" s="10"/>
      <c r="AF64" s="10"/>
      <c r="AG64" s="10"/>
      <c r="AH64" s="10"/>
      <c r="AI64" s="14"/>
      <c r="AJ64" s="10"/>
      <c r="AK64" s="10" t="s">
        <v>33</v>
      </c>
      <c r="AL64" s="10">
        <f>AL63*200000</f>
        <v>93.007620952026542</v>
      </c>
      <c r="AM64" s="10">
        <f>AM63*200000</f>
        <v>245.70935884081132</v>
      </c>
      <c r="AN64" s="10"/>
      <c r="AO64" s="10"/>
      <c r="AP64" s="10"/>
      <c r="AQ64" s="10"/>
      <c r="AR64" s="10"/>
      <c r="AS64" s="10"/>
      <c r="AT64" s="10"/>
      <c r="AU64" s="10"/>
      <c r="AV64" s="10" t="s">
        <v>45</v>
      </c>
      <c r="AW64" s="10">
        <f>(AM60*AP51)/(AL51*AL54*AP52)</f>
        <v>0.15385321100917432</v>
      </c>
      <c r="AX64" s="10"/>
      <c r="AY64" s="10"/>
      <c r="AZ64" s="10"/>
      <c r="BA64" s="14"/>
      <c r="BB64" s="10"/>
      <c r="BC64" s="10" t="s">
        <v>33</v>
      </c>
      <c r="BD64" s="10">
        <f>BD63*200000</f>
        <v>51.296822841030014</v>
      </c>
      <c r="BE64" s="10">
        <f>BE63*200000</f>
        <v>151.6192499395265</v>
      </c>
      <c r="BF64" s="10"/>
      <c r="BG64" s="10"/>
      <c r="BH64" s="10"/>
      <c r="BI64" s="10"/>
      <c r="BJ64" s="10"/>
      <c r="BK64" s="10"/>
      <c r="BL64" s="10"/>
      <c r="BM64" s="10"/>
      <c r="BN64" s="10" t="s">
        <v>45</v>
      </c>
      <c r="BO64" s="10">
        <f>(BE60*BH51)/(BD51*BD54*BH52)</f>
        <v>0.10322629969418962</v>
      </c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</row>
    <row r="65" spans="1:85" x14ac:dyDescent="0.25">
      <c r="A65" s="10" t="s">
        <v>34</v>
      </c>
      <c r="B65" s="10">
        <f>IF(ABS(B64)&gt;F51,F51*SIGN(B64),B64)</f>
        <v>-29.597107548105832</v>
      </c>
      <c r="C65" s="10">
        <f>IF(ABS(C64)&gt;F51,F51*SIGN(C64),C64)</f>
        <v>-29.597107548105832</v>
      </c>
      <c r="D65" s="10"/>
      <c r="E65" s="10"/>
      <c r="F65" s="10"/>
      <c r="G65" s="10"/>
      <c r="H65" s="10"/>
      <c r="I65" s="10"/>
      <c r="J65" s="10"/>
      <c r="K65" s="10"/>
      <c r="L65" s="10" t="s">
        <v>46</v>
      </c>
      <c r="M65" s="10">
        <f>(M64/(2*0.81))*((1-O63)+SQRT(((1-O63)^2)+((4*0.81*O63/M64)*B53/B54)))*B54</f>
        <v>3.8377345126952584</v>
      </c>
      <c r="N65" s="10"/>
      <c r="O65" s="10"/>
      <c r="P65" s="10"/>
      <c r="Q65" s="14"/>
      <c r="R65" s="10" t="s">
        <v>34</v>
      </c>
      <c r="S65" s="10">
        <f>IF(ABS(S64)&gt;W51,W51*SIGN(S64),S64)</f>
        <v>82.012857823143378</v>
      </c>
      <c r="T65" s="10">
        <f>IF(ABS(T64)&gt;W51,W51*SIGN(T64),T64)</f>
        <v>299.81249916729422</v>
      </c>
      <c r="U65" s="10"/>
      <c r="V65" s="10"/>
      <c r="W65" s="10"/>
      <c r="X65" s="10"/>
      <c r="Y65" s="10"/>
      <c r="Z65" s="10"/>
      <c r="AA65" s="10"/>
      <c r="AB65" s="10"/>
      <c r="AC65" s="10" t="s">
        <v>46</v>
      </c>
      <c r="AD65" s="10">
        <f>(AD64/(2*0.81))*((1-AF63)+SQRT(((1-AF63)^2)+((4*0.81*AF63/AD64)*S53/S54)))*S54</f>
        <v>6.9967202728065985</v>
      </c>
      <c r="AE65" s="10"/>
      <c r="AF65" s="10"/>
      <c r="AG65" s="10"/>
      <c r="AH65" s="10"/>
      <c r="AI65" s="14"/>
      <c r="AJ65" s="10"/>
      <c r="AK65" s="10" t="s">
        <v>34</v>
      </c>
      <c r="AL65" s="10">
        <f>IF(ABS(AL64)&gt;AP51,AP51*SIGN(AL64),AL64)</f>
        <v>93.007620952026542</v>
      </c>
      <c r="AM65" s="10">
        <f>IF(ABS(AM64)&gt;AP51,AP51*SIGN(AM64),AM64)</f>
        <v>245.70935884081132</v>
      </c>
      <c r="AN65" s="10"/>
      <c r="AO65" s="10"/>
      <c r="AP65" s="10"/>
      <c r="AQ65" s="10"/>
      <c r="AR65" s="10"/>
      <c r="AS65" s="10"/>
      <c r="AT65" s="10"/>
      <c r="AU65" s="10"/>
      <c r="AV65" s="10" t="s">
        <v>46</v>
      </c>
      <c r="AW65" s="10">
        <f>(AW64/(2*0.81))*((1-AY63)+SQRT(((1-AY63)^2)+((4*0.81*AY63/AW64)*AL53/AL54)))*AL54</f>
        <v>6.16345516794137</v>
      </c>
      <c r="AX65" s="10"/>
      <c r="AY65" s="10"/>
      <c r="AZ65" s="10"/>
      <c r="BA65" s="14"/>
      <c r="BB65" s="10"/>
      <c r="BC65" s="10" t="s">
        <v>34</v>
      </c>
      <c r="BD65" s="10">
        <f>IF(ABS(BD64)&gt;BH51,BH51*SIGN(BD64),BD64)</f>
        <v>51.296822841030014</v>
      </c>
      <c r="BE65" s="10">
        <f>IF(ABS(BE64)&gt;BH51,BH51*SIGN(BE64),BE64)</f>
        <v>151.6192499395265</v>
      </c>
      <c r="BF65" s="10"/>
      <c r="BG65" s="10"/>
      <c r="BH65" s="10"/>
      <c r="BI65" s="10"/>
      <c r="BJ65" s="10"/>
      <c r="BK65" s="10"/>
      <c r="BL65" s="10"/>
      <c r="BM65" s="10"/>
      <c r="BN65" s="10" t="s">
        <v>46</v>
      </c>
      <c r="BO65" s="10">
        <f>(BO64/(2*0.81))*((1-BQ63)+SQRT(((1-BQ63)^2)+((4*0.81*BQ63/BO64)*BD53/BD54)))*BD54</f>
        <v>5.1059414461416193</v>
      </c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</row>
    <row r="66" spans="1:85" x14ac:dyDescent="0.25">
      <c r="A66" s="10" t="s">
        <v>35</v>
      </c>
      <c r="B66" s="10">
        <f>0.81*B51*B62*F52/10</f>
        <v>264.29019249817418</v>
      </c>
      <c r="C66" s="10">
        <f>0.81*B51*C62*F52/10</f>
        <v>264.29019249817418</v>
      </c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4"/>
      <c r="R66" s="10" t="s">
        <v>35</v>
      </c>
      <c r="S66" s="10">
        <f>0.81*S51*S62*W52/10</f>
        <v>156.01081870471742</v>
      </c>
      <c r="T66" s="10">
        <f>0.81*S51*T62*W52/10</f>
        <v>240.9187688255769</v>
      </c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4"/>
      <c r="AJ66" s="10"/>
      <c r="AK66" s="10" t="s">
        <v>35</v>
      </c>
      <c r="AL66" s="10">
        <f>0.81*AL51*AL62*AP52/10</f>
        <v>158.83672238392313</v>
      </c>
      <c r="AM66" s="10">
        <f>0.81*AL51*AM62*AP52/10</f>
        <v>212.22686814324203</v>
      </c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4"/>
      <c r="BB66" s="10"/>
      <c r="BC66" s="10" t="s">
        <v>35</v>
      </c>
      <c r="BD66" s="10">
        <f>0.81*BD51*BD62*BH52/10</f>
        <v>148.62372097859063</v>
      </c>
      <c r="BE66" s="10">
        <f>0.81*BD51*BE62*BH52/10</f>
        <v>175.813392409139</v>
      </c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</row>
    <row r="67" spans="1:85" x14ac:dyDescent="0.25">
      <c r="A67" s="10" t="s">
        <v>36</v>
      </c>
      <c r="B67" s="10">
        <f>B61*B65/10</f>
        <v>-18.586983540210461</v>
      </c>
      <c r="C67" s="10">
        <f>C61*C65/10</f>
        <v>-18.586983540210461</v>
      </c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4"/>
      <c r="R67" s="10" t="s">
        <v>36</v>
      </c>
      <c r="S67" s="10">
        <f>S61*S65/10</f>
        <v>89.886092174165157</v>
      </c>
      <c r="T67" s="10">
        <f>T61*T65/10</f>
        <v>188.28224947706079</v>
      </c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4"/>
      <c r="AJ67" s="10"/>
      <c r="AK67" s="10" t="s">
        <v>36</v>
      </c>
      <c r="AL67" s="10">
        <f>AL61*AL65/10</f>
        <v>87.05513321109683</v>
      </c>
      <c r="AM67" s="10">
        <f>AM61*AM65/10</f>
        <v>154.30547735202953</v>
      </c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4"/>
      <c r="BB67" s="10"/>
      <c r="BC67" s="10" t="s">
        <v>36</v>
      </c>
      <c r="BD67" s="10">
        <f>BD61*BD65/10</f>
        <v>32.214404744166849</v>
      </c>
      <c r="BE67" s="10">
        <f>BE61*BE65/10</f>
        <v>70.048093472061254</v>
      </c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</row>
    <row r="68" spans="1:85" x14ac:dyDescent="0.25">
      <c r="A68" s="10" t="s">
        <v>37</v>
      </c>
      <c r="B68" s="10">
        <f>B60*F51/10</f>
        <v>245.7364</v>
      </c>
      <c r="C68" s="10">
        <f>C60*F51/10</f>
        <v>245.7364</v>
      </c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4"/>
      <c r="R68" s="10" t="s">
        <v>37</v>
      </c>
      <c r="S68" s="10">
        <f>S60*W51/10</f>
        <v>245.7364</v>
      </c>
      <c r="T68" s="10">
        <f>T60*W51/10</f>
        <v>428.8648</v>
      </c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4"/>
      <c r="AJ68" s="10"/>
      <c r="AK68" s="10" t="s">
        <v>37</v>
      </c>
      <c r="AL68" s="10">
        <f>AL60*AP51/10</f>
        <v>245.7364</v>
      </c>
      <c r="AM68" s="10">
        <f>AM60*AP51/10</f>
        <v>366.2568</v>
      </c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4"/>
      <c r="BB68" s="10"/>
      <c r="BC68" s="10" t="s">
        <v>37</v>
      </c>
      <c r="BD68" s="10">
        <f>BD60*BH51/10</f>
        <v>180.78059999999999</v>
      </c>
      <c r="BE68" s="10">
        <f>BE60*BH51/10</f>
        <v>245.7364</v>
      </c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</row>
    <row r="69" spans="1:85" x14ac:dyDescent="0.25">
      <c r="A69" s="10" t="s">
        <v>38</v>
      </c>
      <c r="B69" s="10">
        <f>B68-B67-B66</f>
        <v>3.3191042036264662E-2</v>
      </c>
      <c r="C69" s="10">
        <f>C68-C67-C66</f>
        <v>3.3191042036264662E-2</v>
      </c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4"/>
      <c r="R69" s="10" t="s">
        <v>38</v>
      </c>
      <c r="S69" s="10">
        <f>S68-S67-S66</f>
        <v>-0.16051087888257598</v>
      </c>
      <c r="T69" s="10">
        <f>T68-T67-T66</f>
        <v>-0.3362183026376897</v>
      </c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4"/>
      <c r="AJ69" s="10"/>
      <c r="AK69" s="10" t="s">
        <v>38</v>
      </c>
      <c r="AL69" s="10">
        <f>AL68-AL67-AL66</f>
        <v>-0.15545559501995854</v>
      </c>
      <c r="AM69" s="10">
        <f>AM68-AM67-AM66</f>
        <v>-0.27554549527155814</v>
      </c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4"/>
      <c r="BB69" s="10"/>
      <c r="BC69" s="10" t="s">
        <v>38</v>
      </c>
      <c r="BD69" s="10">
        <f>BD68-BD67-BD66</f>
        <v>-5.7525722757475251E-2</v>
      </c>
      <c r="BE69" s="10">
        <f>BE68-BE67-BE66</f>
        <v>-0.1250858812002491</v>
      </c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</row>
    <row r="70" spans="1:85" x14ac:dyDescent="0.25">
      <c r="A70" s="10" t="s">
        <v>39</v>
      </c>
      <c r="B70" s="10">
        <f>(B68*(B52-B53)-B67*B53-B66*0.416*B62)/100</f>
        <v>40.756644874241211</v>
      </c>
      <c r="C70" s="10">
        <f>-(C68*(B52-B53)-C67*B53-C66*0.416*C62)/100</f>
        <v>-40.756644874241211</v>
      </c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4"/>
      <c r="R70" s="10" t="s">
        <v>39</v>
      </c>
      <c r="S70" s="10">
        <f>(S68*(S52-S53)-S67*S53-S66*0.416*S62)/100</f>
        <v>131.076403379091</v>
      </c>
      <c r="T70" s="10">
        <f>-(T68*(S52-S53)-T67*S53-T66*0.416*T62)/100</f>
        <v>-225.62073048772086</v>
      </c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4"/>
      <c r="AJ70" s="10"/>
      <c r="AK70" s="10" t="s">
        <v>39</v>
      </c>
      <c r="AL70" s="10">
        <f>(AL68*(AL52-AL53)-AL67*AL53-AL66*0.416*AL62)/100</f>
        <v>131.08215005342134</v>
      </c>
      <c r="AM70" s="10">
        <f>-(AM68*(AL52-AL53)-AM67*AL53-AM66*0.416*AM62)/100</f>
        <v>-193.49009763102754</v>
      </c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4"/>
      <c r="BB70" s="10"/>
      <c r="BC70" s="10" t="s">
        <v>39</v>
      </c>
      <c r="BD70" s="10">
        <f>(BD68*(BD52-BD53)-BD67*BD53-BD66*0.416*BD62)/100</f>
        <v>97.279898451828416</v>
      </c>
      <c r="BE70" s="10">
        <f>-(BE68*(BD52-BD53)-BE67*BD53-BE66*0.416*BE62)/100</f>
        <v>-131.07605785082905</v>
      </c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</row>
    <row r="71" spans="1:85" x14ac:dyDescent="0.25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4"/>
      <c r="R71" s="10"/>
      <c r="S71" s="10"/>
      <c r="T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4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4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</row>
    <row r="72" spans="1:85" s="31" customFormat="1" x14ac:dyDescent="0.25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6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6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6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</row>
    <row r="73" spans="1:85" x14ac:dyDescent="0.25">
      <c r="A73" s="10" t="s">
        <v>19</v>
      </c>
      <c r="B73" s="10"/>
      <c r="C73" s="10">
        <v>4</v>
      </c>
      <c r="D73" s="10"/>
      <c r="E73" s="10"/>
      <c r="F73" s="10"/>
      <c r="G73" s="10"/>
      <c r="H73" s="10"/>
      <c r="I73" s="10"/>
      <c r="J73" s="10"/>
      <c r="K73" s="10"/>
      <c r="L73" s="19">
        <v>16</v>
      </c>
      <c r="M73" s="2">
        <v>17</v>
      </c>
      <c r="N73" s="2">
        <v>17</v>
      </c>
      <c r="O73" s="2">
        <v>18</v>
      </c>
      <c r="P73" s="2">
        <v>18</v>
      </c>
      <c r="Q73" s="2">
        <v>19</v>
      </c>
      <c r="R73" s="10" t="s">
        <v>19</v>
      </c>
      <c r="S73" s="10"/>
      <c r="T73" s="10">
        <v>4</v>
      </c>
      <c r="U73" s="10"/>
      <c r="V73" s="10"/>
      <c r="W73" s="10"/>
      <c r="X73" s="10"/>
      <c r="Y73" s="10"/>
      <c r="Z73" s="10"/>
      <c r="AA73" s="10"/>
      <c r="AB73" s="10"/>
      <c r="AC73" s="2">
        <v>16</v>
      </c>
      <c r="AD73" s="19">
        <v>17</v>
      </c>
      <c r="AE73" s="19">
        <v>17</v>
      </c>
      <c r="AF73" s="2">
        <v>18</v>
      </c>
      <c r="AG73" s="2">
        <v>18</v>
      </c>
      <c r="AH73" s="2">
        <v>19</v>
      </c>
      <c r="AI73" s="14"/>
      <c r="AJ73" s="10"/>
      <c r="AK73" s="10" t="s">
        <v>19</v>
      </c>
      <c r="AL73" s="10"/>
      <c r="AM73" s="10">
        <v>4</v>
      </c>
      <c r="AN73" s="10"/>
      <c r="AO73" s="10"/>
      <c r="AP73" s="10"/>
      <c r="AQ73" s="10"/>
      <c r="AR73" s="10"/>
      <c r="AS73" s="10"/>
      <c r="AT73" s="10"/>
      <c r="AU73" s="10"/>
      <c r="AV73" s="2">
        <v>16</v>
      </c>
      <c r="AW73" s="2">
        <v>17</v>
      </c>
      <c r="AX73" s="2">
        <v>17</v>
      </c>
      <c r="AY73" s="19">
        <v>18</v>
      </c>
      <c r="AZ73" s="19">
        <v>18</v>
      </c>
      <c r="BA73" s="2">
        <v>19</v>
      </c>
      <c r="BB73" s="10"/>
      <c r="BC73" s="10" t="s">
        <v>19</v>
      </c>
      <c r="BD73" s="10"/>
      <c r="BE73" s="10">
        <v>4</v>
      </c>
      <c r="BF73" s="10"/>
      <c r="BG73" s="10"/>
      <c r="BH73" s="10"/>
      <c r="BI73" s="10"/>
      <c r="BJ73" s="10"/>
      <c r="BK73" s="10"/>
      <c r="BL73" s="10"/>
      <c r="BM73" s="10"/>
      <c r="BN73" s="2">
        <v>16</v>
      </c>
      <c r="BO73" s="2">
        <v>17</v>
      </c>
      <c r="BP73" s="2">
        <v>17</v>
      </c>
      <c r="BQ73" s="2">
        <v>18</v>
      </c>
      <c r="BR73" s="2">
        <v>18</v>
      </c>
      <c r="BS73" s="19">
        <v>19</v>
      </c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</row>
    <row r="74" spans="1:85" x14ac:dyDescent="0.25">
      <c r="A74" s="10"/>
      <c r="B74" s="10"/>
      <c r="C74" s="10"/>
      <c r="D74" s="10"/>
      <c r="E74" s="10"/>
      <c r="F74" s="10"/>
      <c r="G74" s="10"/>
      <c r="H74" s="10"/>
      <c r="I74" s="10"/>
      <c r="J74" s="10" t="s">
        <v>40</v>
      </c>
      <c r="K74" s="10"/>
      <c r="L74" s="18" t="s">
        <v>16</v>
      </c>
      <c r="M74" s="5" t="s">
        <v>16</v>
      </c>
      <c r="N74" s="5" t="s">
        <v>15</v>
      </c>
      <c r="O74" s="5" t="s">
        <v>12</v>
      </c>
      <c r="P74" s="5" t="s">
        <v>12</v>
      </c>
      <c r="Q74" s="5" t="s">
        <v>16</v>
      </c>
      <c r="R74" s="10"/>
      <c r="S74" s="10"/>
      <c r="T74" s="10"/>
      <c r="U74" s="10"/>
      <c r="V74" s="10"/>
      <c r="W74" s="10"/>
      <c r="X74" s="10"/>
      <c r="Y74" s="10"/>
      <c r="Z74" s="10"/>
      <c r="AA74" s="10" t="s">
        <v>40</v>
      </c>
      <c r="AB74" s="10"/>
      <c r="AC74" s="5" t="s">
        <v>16</v>
      </c>
      <c r="AD74" s="18" t="s">
        <v>16</v>
      </c>
      <c r="AE74" s="18" t="s">
        <v>15</v>
      </c>
      <c r="AF74" s="5" t="s">
        <v>12</v>
      </c>
      <c r="AG74" s="5" t="s">
        <v>12</v>
      </c>
      <c r="AH74" s="5" t="s">
        <v>16</v>
      </c>
      <c r="AI74" s="14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 t="s">
        <v>40</v>
      </c>
      <c r="AU74" s="10"/>
      <c r="AV74" s="5" t="s">
        <v>16</v>
      </c>
      <c r="AW74" s="5" t="s">
        <v>16</v>
      </c>
      <c r="AX74" s="5" t="s">
        <v>15</v>
      </c>
      <c r="AY74" s="18" t="s">
        <v>12</v>
      </c>
      <c r="AZ74" s="18" t="s">
        <v>12</v>
      </c>
      <c r="BA74" s="5" t="s">
        <v>16</v>
      </c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 t="s">
        <v>40</v>
      </c>
      <c r="BM74" s="10"/>
      <c r="BN74" s="5" t="s">
        <v>16</v>
      </c>
      <c r="BO74" s="5" t="s">
        <v>16</v>
      </c>
      <c r="BP74" s="5" t="s">
        <v>15</v>
      </c>
      <c r="BQ74" s="5" t="s">
        <v>12</v>
      </c>
      <c r="BR74" s="5" t="s">
        <v>12</v>
      </c>
      <c r="BS74" s="18" t="s">
        <v>16</v>
      </c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</row>
    <row r="75" spans="1:85" x14ac:dyDescent="0.25">
      <c r="A75" s="10" t="s">
        <v>20</v>
      </c>
      <c r="B75" s="10">
        <v>60</v>
      </c>
      <c r="C75" s="10" t="s">
        <v>21</v>
      </c>
      <c r="D75" s="10"/>
      <c r="E75" s="10" t="s">
        <v>22</v>
      </c>
      <c r="F75" s="10">
        <v>391.3</v>
      </c>
      <c r="G75" s="10" t="s">
        <v>23</v>
      </c>
      <c r="H75" s="10"/>
      <c r="I75" s="10" t="s">
        <v>41</v>
      </c>
      <c r="J75" s="10" t="s">
        <v>4</v>
      </c>
      <c r="K75" s="10"/>
      <c r="L75" s="18" t="s">
        <v>17</v>
      </c>
      <c r="M75" s="5" t="s">
        <v>17</v>
      </c>
      <c r="N75" s="5" t="s">
        <v>17</v>
      </c>
      <c r="O75" s="5" t="s">
        <v>17</v>
      </c>
      <c r="P75" s="5" t="s">
        <v>17</v>
      </c>
      <c r="Q75" s="5" t="s">
        <v>18</v>
      </c>
      <c r="R75" s="10" t="s">
        <v>20</v>
      </c>
      <c r="S75" s="10">
        <v>30</v>
      </c>
      <c r="T75" s="10" t="s">
        <v>21</v>
      </c>
      <c r="U75" s="10"/>
      <c r="V75" s="10" t="s">
        <v>22</v>
      </c>
      <c r="W75" s="10">
        <v>391.3</v>
      </c>
      <c r="X75" s="10" t="s">
        <v>23</v>
      </c>
      <c r="Y75" s="10"/>
      <c r="Z75" s="10" t="s">
        <v>41</v>
      </c>
      <c r="AA75" s="10" t="s">
        <v>4</v>
      </c>
      <c r="AB75" s="10"/>
      <c r="AC75" s="5" t="s">
        <v>17</v>
      </c>
      <c r="AD75" s="18" t="s">
        <v>17</v>
      </c>
      <c r="AE75" s="18" t="s">
        <v>17</v>
      </c>
      <c r="AF75" s="5" t="s">
        <v>17</v>
      </c>
      <c r="AG75" s="5" t="s">
        <v>17</v>
      </c>
      <c r="AH75" s="5" t="s">
        <v>18</v>
      </c>
      <c r="AI75" s="14"/>
      <c r="AJ75" s="10"/>
      <c r="AK75" s="10" t="s">
        <v>20</v>
      </c>
      <c r="AL75" s="10">
        <v>30</v>
      </c>
      <c r="AM75" s="10" t="s">
        <v>21</v>
      </c>
      <c r="AN75" s="10"/>
      <c r="AO75" s="10" t="s">
        <v>22</v>
      </c>
      <c r="AP75" s="10">
        <v>391.3</v>
      </c>
      <c r="AQ75" s="10" t="s">
        <v>23</v>
      </c>
      <c r="AR75" s="10"/>
      <c r="AS75" s="10" t="s">
        <v>41</v>
      </c>
      <c r="AT75" s="10" t="s">
        <v>4</v>
      </c>
      <c r="AU75" s="10"/>
      <c r="AV75" s="5" t="s">
        <v>17</v>
      </c>
      <c r="AW75" s="5" t="s">
        <v>17</v>
      </c>
      <c r="AX75" s="5" t="s">
        <v>17</v>
      </c>
      <c r="AY75" s="18" t="s">
        <v>17</v>
      </c>
      <c r="AZ75" s="18" t="s">
        <v>17</v>
      </c>
      <c r="BA75" s="5" t="s">
        <v>18</v>
      </c>
      <c r="BB75" s="10"/>
      <c r="BC75" s="10" t="s">
        <v>20</v>
      </c>
      <c r="BD75" s="10">
        <v>30</v>
      </c>
      <c r="BE75" s="10" t="s">
        <v>21</v>
      </c>
      <c r="BF75" s="10"/>
      <c r="BG75" s="10" t="s">
        <v>22</v>
      </c>
      <c r="BH75" s="10">
        <v>391.3</v>
      </c>
      <c r="BI75" s="10" t="s">
        <v>23</v>
      </c>
      <c r="BJ75" s="10"/>
      <c r="BK75" s="10" t="s">
        <v>41</v>
      </c>
      <c r="BL75" s="10" t="s">
        <v>4</v>
      </c>
      <c r="BM75" s="10"/>
      <c r="BN75" s="5" t="s">
        <v>17</v>
      </c>
      <c r="BO75" s="5" t="s">
        <v>17</v>
      </c>
      <c r="BP75" s="5" t="s">
        <v>17</v>
      </c>
      <c r="BQ75" s="5" t="s">
        <v>17</v>
      </c>
      <c r="BR75" s="5" t="s">
        <v>17</v>
      </c>
      <c r="BS75" s="5" t="s">
        <v>18</v>
      </c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</row>
    <row r="76" spans="1:85" x14ac:dyDescent="0.25">
      <c r="A76" s="10" t="s">
        <v>24</v>
      </c>
      <c r="B76" s="10">
        <v>22</v>
      </c>
      <c r="C76" s="10" t="s">
        <v>21</v>
      </c>
      <c r="D76" s="10"/>
      <c r="E76" s="10" t="s">
        <v>25</v>
      </c>
      <c r="F76" s="10">
        <v>14.17</v>
      </c>
      <c r="G76" s="10" t="s">
        <v>23</v>
      </c>
      <c r="H76" s="10" t="s">
        <v>14</v>
      </c>
      <c r="I76" s="10">
        <v>12.5</v>
      </c>
      <c r="J76" s="10"/>
      <c r="K76" s="10"/>
      <c r="L76" s="10"/>
      <c r="M76" s="10"/>
      <c r="N76" s="10"/>
      <c r="O76" s="10"/>
      <c r="P76" s="10"/>
      <c r="Q76" s="14"/>
      <c r="R76" s="10" t="s">
        <v>24</v>
      </c>
      <c r="S76" s="10">
        <v>60</v>
      </c>
      <c r="T76" s="10" t="s">
        <v>21</v>
      </c>
      <c r="U76" s="10"/>
      <c r="V76" s="10" t="s">
        <v>25</v>
      </c>
      <c r="W76" s="10">
        <v>14.17</v>
      </c>
      <c r="X76" s="10" t="s">
        <v>23</v>
      </c>
      <c r="Y76" s="10" t="s">
        <v>14</v>
      </c>
      <c r="Z76" s="10">
        <v>12.5</v>
      </c>
      <c r="AA76" s="10"/>
      <c r="AB76" s="10"/>
      <c r="AC76" s="10"/>
      <c r="AD76" s="10"/>
      <c r="AE76" s="10"/>
      <c r="AF76" s="10"/>
      <c r="AG76" s="10"/>
      <c r="AH76" s="10"/>
      <c r="AI76" s="14"/>
      <c r="AJ76" s="10"/>
      <c r="AK76" s="10" t="s">
        <v>24</v>
      </c>
      <c r="AL76" s="10">
        <v>60</v>
      </c>
      <c r="AM76" s="10" t="s">
        <v>21</v>
      </c>
      <c r="AN76" s="10"/>
      <c r="AO76" s="10" t="s">
        <v>25</v>
      </c>
      <c r="AP76" s="10">
        <v>14.17</v>
      </c>
      <c r="AQ76" s="10" t="s">
        <v>23</v>
      </c>
      <c r="AR76" s="10" t="s">
        <v>14</v>
      </c>
      <c r="AS76" s="10">
        <v>12.5</v>
      </c>
      <c r="AT76" s="10"/>
      <c r="AU76" s="10"/>
      <c r="AV76" s="10"/>
      <c r="AW76" s="10"/>
      <c r="AX76" s="10"/>
      <c r="AY76" s="10"/>
      <c r="AZ76" s="10"/>
      <c r="BA76" s="14"/>
      <c r="BB76" s="10"/>
      <c r="BC76" s="10" t="s">
        <v>24</v>
      </c>
      <c r="BD76" s="10">
        <v>60</v>
      </c>
      <c r="BE76" s="10" t="s">
        <v>21</v>
      </c>
      <c r="BF76" s="10"/>
      <c r="BG76" s="10" t="s">
        <v>25</v>
      </c>
      <c r="BH76" s="10">
        <v>14.17</v>
      </c>
      <c r="BI76" s="10" t="s">
        <v>23</v>
      </c>
      <c r="BJ76" s="10" t="s">
        <v>14</v>
      </c>
      <c r="BK76" s="10">
        <v>12.5</v>
      </c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</row>
    <row r="77" spans="1:85" x14ac:dyDescent="0.25">
      <c r="A77" s="10" t="s">
        <v>26</v>
      </c>
      <c r="B77" s="10">
        <v>4</v>
      </c>
      <c r="C77" s="10" t="s">
        <v>21</v>
      </c>
      <c r="D77" s="10"/>
      <c r="E77" s="10"/>
      <c r="F77" s="10"/>
      <c r="G77" s="10"/>
      <c r="H77" s="10" t="s">
        <v>13</v>
      </c>
      <c r="I77" s="10">
        <v>10.96</v>
      </c>
      <c r="J77" s="10"/>
      <c r="K77" s="10"/>
      <c r="L77" s="10"/>
      <c r="M77" s="10"/>
      <c r="N77" s="10"/>
      <c r="O77" s="10"/>
      <c r="P77" s="10"/>
      <c r="Q77" s="14"/>
      <c r="R77" s="10" t="s">
        <v>26</v>
      </c>
      <c r="S77" s="10">
        <v>4</v>
      </c>
      <c r="T77" s="10" t="s">
        <v>21</v>
      </c>
      <c r="U77" s="10"/>
      <c r="V77" s="10"/>
      <c r="W77" s="10"/>
      <c r="X77" s="10"/>
      <c r="Y77" s="10" t="s">
        <v>13</v>
      </c>
      <c r="Z77" s="10">
        <v>10.96</v>
      </c>
      <c r="AA77" s="10"/>
      <c r="AB77" s="10"/>
      <c r="AC77" s="10"/>
      <c r="AD77" s="10"/>
      <c r="AE77" s="10"/>
      <c r="AF77" s="10"/>
      <c r="AG77" s="10"/>
      <c r="AH77" s="10"/>
      <c r="AI77" s="14"/>
      <c r="AJ77" s="10"/>
      <c r="AK77" s="10" t="s">
        <v>26</v>
      </c>
      <c r="AL77" s="10">
        <v>4</v>
      </c>
      <c r="AM77" s="10" t="s">
        <v>21</v>
      </c>
      <c r="AN77" s="10"/>
      <c r="AO77" s="10"/>
      <c r="AP77" s="10"/>
      <c r="AQ77" s="10"/>
      <c r="AR77" s="10" t="s">
        <v>13</v>
      </c>
      <c r="AS77" s="10">
        <v>10.96</v>
      </c>
      <c r="AT77" s="10"/>
      <c r="AU77" s="10"/>
      <c r="AV77" s="10"/>
      <c r="AW77" s="10"/>
      <c r="AX77" s="10"/>
      <c r="AY77" s="10"/>
      <c r="AZ77" s="10"/>
      <c r="BA77" s="14"/>
      <c r="BB77" s="10"/>
      <c r="BC77" s="10" t="s">
        <v>26</v>
      </c>
      <c r="BD77" s="10">
        <v>4</v>
      </c>
      <c r="BE77" s="10" t="s">
        <v>21</v>
      </c>
      <c r="BF77" s="10"/>
      <c r="BG77" s="10"/>
      <c r="BH77" s="10"/>
      <c r="BI77" s="10"/>
      <c r="BJ77" s="10" t="s">
        <v>13</v>
      </c>
      <c r="BK77" s="10">
        <v>10.96</v>
      </c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</row>
    <row r="78" spans="1:85" x14ac:dyDescent="0.25">
      <c r="A78" s="10" t="s">
        <v>27</v>
      </c>
      <c r="B78" s="10">
        <f>B76-B77</f>
        <v>18</v>
      </c>
      <c r="C78" s="10" t="s">
        <v>21</v>
      </c>
      <c r="D78" s="10"/>
      <c r="E78" s="10"/>
      <c r="F78" s="10"/>
      <c r="G78" s="10"/>
      <c r="H78" s="10" t="s">
        <v>15</v>
      </c>
      <c r="I78" s="10">
        <v>9.36</v>
      </c>
      <c r="J78" s="10"/>
      <c r="K78" s="10"/>
      <c r="L78" s="10"/>
      <c r="M78" s="10"/>
      <c r="N78" s="10"/>
      <c r="O78" s="10"/>
      <c r="P78" s="10"/>
      <c r="Q78" s="14"/>
      <c r="R78" s="10" t="s">
        <v>27</v>
      </c>
      <c r="S78" s="10">
        <f>S76-S77</f>
        <v>56</v>
      </c>
      <c r="T78" s="10" t="s">
        <v>21</v>
      </c>
      <c r="U78" s="10"/>
      <c r="V78" s="10"/>
      <c r="W78" s="10"/>
      <c r="X78" s="10"/>
      <c r="Y78" s="10" t="s">
        <v>15</v>
      </c>
      <c r="Z78" s="10">
        <v>9.36</v>
      </c>
      <c r="AA78" s="10"/>
      <c r="AB78" s="10"/>
      <c r="AC78" s="10"/>
      <c r="AD78" s="10"/>
      <c r="AE78" s="10"/>
      <c r="AF78" s="10"/>
      <c r="AG78" s="10"/>
      <c r="AH78" s="10"/>
      <c r="AI78" s="14"/>
      <c r="AJ78" s="10"/>
      <c r="AK78" s="10" t="s">
        <v>27</v>
      </c>
      <c r="AL78" s="10">
        <f>AL76-AL77</f>
        <v>56</v>
      </c>
      <c r="AM78" s="10" t="s">
        <v>21</v>
      </c>
      <c r="AN78" s="10"/>
      <c r="AO78" s="10"/>
      <c r="AP78" s="10"/>
      <c r="AQ78" s="10"/>
      <c r="AR78" s="10" t="s">
        <v>15</v>
      </c>
      <c r="AS78" s="10">
        <v>9.36</v>
      </c>
      <c r="AT78" s="10"/>
      <c r="AU78" s="10"/>
      <c r="AV78" s="10"/>
      <c r="AW78" s="10"/>
      <c r="AX78" s="10"/>
      <c r="AY78" s="10"/>
      <c r="AZ78" s="10"/>
      <c r="BA78" s="14"/>
      <c r="BB78" s="10"/>
      <c r="BC78" s="10" t="s">
        <v>27</v>
      </c>
      <c r="BD78" s="10">
        <f>BD76-BD77</f>
        <v>56</v>
      </c>
      <c r="BE78" s="10" t="s">
        <v>21</v>
      </c>
      <c r="BF78" s="10"/>
      <c r="BG78" s="10"/>
      <c r="BH78" s="10"/>
      <c r="BI78" s="10"/>
      <c r="BJ78" s="10" t="s">
        <v>15</v>
      </c>
      <c r="BK78" s="10">
        <v>9.36</v>
      </c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</row>
    <row r="79" spans="1:85" x14ac:dyDescent="0.25">
      <c r="A79" s="10"/>
      <c r="B79" s="10"/>
      <c r="C79" s="10"/>
      <c r="D79" s="10"/>
      <c r="E79" s="10"/>
      <c r="F79" s="10"/>
      <c r="G79" s="10"/>
      <c r="H79" s="10" t="s">
        <v>12</v>
      </c>
      <c r="I79" s="10">
        <v>7.82</v>
      </c>
      <c r="J79" s="10"/>
      <c r="K79" s="10"/>
      <c r="L79" s="10"/>
      <c r="M79" s="10"/>
      <c r="N79" s="10"/>
      <c r="O79" s="10"/>
      <c r="P79" s="10"/>
      <c r="Q79" s="14"/>
      <c r="R79" s="10"/>
      <c r="S79" s="10"/>
      <c r="T79" s="10"/>
      <c r="U79" s="10"/>
      <c r="V79" s="10"/>
      <c r="W79" s="10"/>
      <c r="X79" s="10"/>
      <c r="Y79" s="10" t="s">
        <v>12</v>
      </c>
      <c r="Z79" s="10">
        <v>7.82</v>
      </c>
      <c r="AA79" s="10"/>
      <c r="AB79" s="10"/>
      <c r="AC79" s="10"/>
      <c r="AD79" s="10"/>
      <c r="AE79" s="10"/>
      <c r="AF79" s="10"/>
      <c r="AG79" s="10"/>
      <c r="AH79" s="10"/>
      <c r="AI79" s="14"/>
      <c r="AJ79" s="10"/>
      <c r="AK79" s="10"/>
      <c r="AL79" s="10"/>
      <c r="AM79" s="10"/>
      <c r="AN79" s="10"/>
      <c r="AO79" s="10"/>
      <c r="AP79" s="10"/>
      <c r="AQ79" s="10"/>
      <c r="AR79" s="10" t="s">
        <v>12</v>
      </c>
      <c r="AS79" s="10">
        <v>7.82</v>
      </c>
      <c r="AT79" s="10"/>
      <c r="AU79" s="10"/>
      <c r="AV79" s="10"/>
      <c r="AW79" s="10"/>
      <c r="AX79" s="10"/>
      <c r="AY79" s="10"/>
      <c r="AZ79" s="10"/>
      <c r="BA79" s="14"/>
      <c r="BB79" s="10"/>
      <c r="BC79" s="10"/>
      <c r="BD79" s="10"/>
      <c r="BE79" s="10"/>
      <c r="BF79" s="10"/>
      <c r="BG79" s="10"/>
      <c r="BH79" s="10"/>
      <c r="BI79" s="10"/>
      <c r="BJ79" s="10" t="s">
        <v>12</v>
      </c>
      <c r="BK79" s="10">
        <v>7.82</v>
      </c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</row>
    <row r="80" spans="1:85" x14ac:dyDescent="0.25">
      <c r="A80" s="10"/>
      <c r="B80" s="10"/>
      <c r="C80" s="10"/>
      <c r="D80" s="10"/>
      <c r="E80" s="10"/>
      <c r="F80" s="10"/>
      <c r="G80" s="10"/>
      <c r="H80" s="10" t="s">
        <v>16</v>
      </c>
      <c r="I80" s="10">
        <v>6.28</v>
      </c>
      <c r="J80" s="10"/>
      <c r="K80" s="10"/>
      <c r="L80" s="10"/>
      <c r="M80" s="10"/>
      <c r="N80" s="10"/>
      <c r="O80" s="10"/>
      <c r="P80" s="10"/>
      <c r="Q80" s="14"/>
      <c r="R80" s="10"/>
      <c r="S80" s="10"/>
      <c r="T80" s="10"/>
      <c r="U80" s="10"/>
      <c r="V80" s="10"/>
      <c r="W80" s="10"/>
      <c r="X80" s="10"/>
      <c r="Y80" s="10" t="s">
        <v>16</v>
      </c>
      <c r="Z80" s="10">
        <v>6.28</v>
      </c>
      <c r="AA80" s="10"/>
      <c r="AB80" s="10"/>
      <c r="AC80" s="10"/>
      <c r="AD80" s="10"/>
      <c r="AE80" s="10"/>
      <c r="AF80" s="10"/>
      <c r="AG80" s="10"/>
      <c r="AH80" s="10"/>
      <c r="AI80" s="14"/>
      <c r="AJ80" s="10"/>
      <c r="AK80" s="10"/>
      <c r="AL80" s="10"/>
      <c r="AM80" s="10"/>
      <c r="AN80" s="10"/>
      <c r="AO80" s="10"/>
      <c r="AP80" s="10"/>
      <c r="AQ80" s="10"/>
      <c r="AR80" s="10" t="s">
        <v>16</v>
      </c>
      <c r="AS80" s="10">
        <v>6.28</v>
      </c>
      <c r="AT80" s="10"/>
      <c r="AU80" s="10"/>
      <c r="AV80" s="10"/>
      <c r="AW80" s="10"/>
      <c r="AX80" s="10"/>
      <c r="AY80" s="10"/>
      <c r="AZ80" s="10"/>
      <c r="BA80" s="14"/>
      <c r="BB80" s="10"/>
      <c r="BC80" s="10"/>
      <c r="BD80" s="10"/>
      <c r="BE80" s="10"/>
      <c r="BF80" s="10"/>
      <c r="BG80" s="10"/>
      <c r="BH80" s="10"/>
      <c r="BI80" s="10"/>
      <c r="BJ80" s="10" t="s">
        <v>16</v>
      </c>
      <c r="BK80" s="10">
        <v>6.28</v>
      </c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</row>
    <row r="81" spans="1:85" x14ac:dyDescent="0.25">
      <c r="A81" s="10"/>
      <c r="B81" s="10"/>
      <c r="C81" s="10"/>
      <c r="D81" s="10"/>
      <c r="E81" s="10"/>
      <c r="F81" s="10"/>
      <c r="G81" s="10"/>
      <c r="H81" s="10" t="s">
        <v>17</v>
      </c>
      <c r="I81" s="10">
        <v>4.62</v>
      </c>
      <c r="J81" s="10"/>
      <c r="K81" s="10"/>
      <c r="L81" s="10" t="s">
        <v>42</v>
      </c>
      <c r="M81" s="10">
        <f>((B84-B85)*F75)/(0.81*B75*F76)</f>
        <v>-0.9432174274172237</v>
      </c>
      <c r="N81" s="10"/>
      <c r="O81" s="10">
        <f>B83</f>
        <v>9</v>
      </c>
      <c r="P81" s="10"/>
      <c r="Q81" s="14"/>
      <c r="R81" s="10"/>
      <c r="S81" s="10"/>
      <c r="T81" s="10"/>
      <c r="U81" s="10"/>
      <c r="V81" s="10"/>
      <c r="W81" s="10"/>
      <c r="X81" s="10"/>
      <c r="Y81" s="10" t="s">
        <v>17</v>
      </c>
      <c r="Z81" s="10">
        <v>4.62</v>
      </c>
      <c r="AA81" s="10"/>
      <c r="AB81" s="10"/>
      <c r="AC81" s="10" t="s">
        <v>42</v>
      </c>
      <c r="AD81" s="10">
        <f>((S84-S85)*W75)/(0.81*S75*W76)</f>
        <v>-5.3865669951296855</v>
      </c>
      <c r="AE81" s="10"/>
      <c r="AF81" s="10">
        <f>S83</f>
        <v>9</v>
      </c>
      <c r="AG81" s="10"/>
      <c r="AH81" s="10"/>
      <c r="AI81" s="14"/>
      <c r="AJ81" s="10"/>
      <c r="AK81" s="10"/>
      <c r="AL81" s="10"/>
      <c r="AM81" s="10"/>
      <c r="AN81" s="10"/>
      <c r="AO81" s="10"/>
      <c r="AP81" s="10"/>
      <c r="AQ81" s="10"/>
      <c r="AR81" s="10" t="s">
        <v>17</v>
      </c>
      <c r="AS81" s="10">
        <v>4.62</v>
      </c>
      <c r="AT81" s="10"/>
      <c r="AU81" s="10"/>
      <c r="AV81" s="10" t="s">
        <v>42</v>
      </c>
      <c r="AW81" s="10">
        <f>((AL84-AL85)*AP75)/(0.81*AL75*AP76)</f>
        <v>-3.6365009249820668</v>
      </c>
      <c r="AX81" s="10"/>
      <c r="AY81" s="10">
        <f>AL83</f>
        <v>9</v>
      </c>
      <c r="AZ81" s="10"/>
      <c r="BA81" s="14"/>
      <c r="BB81" s="10"/>
      <c r="BC81" s="10"/>
      <c r="BD81" s="10"/>
      <c r="BE81" s="10"/>
      <c r="BF81" s="10"/>
      <c r="BG81" s="10"/>
      <c r="BH81" s="10"/>
      <c r="BI81" s="10"/>
      <c r="BJ81" s="10" t="s">
        <v>17</v>
      </c>
      <c r="BK81" s="10">
        <v>4.62</v>
      </c>
      <c r="BL81" s="10"/>
      <c r="BM81" s="10"/>
      <c r="BN81" s="10" t="s">
        <v>42</v>
      </c>
      <c r="BO81" s="10">
        <f>((BD84-BD85)*BH75)/(0.81*BD75*BH76)</f>
        <v>-3.6365009249820668</v>
      </c>
      <c r="BP81" s="10"/>
      <c r="BQ81" s="10">
        <f>BD83</f>
        <v>9</v>
      </c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</row>
    <row r="82" spans="1:85" x14ac:dyDescent="0.25">
      <c r="A82" s="10"/>
      <c r="B82" s="10"/>
      <c r="C82" s="10"/>
      <c r="D82" s="10"/>
      <c r="E82" s="10"/>
      <c r="F82" s="10"/>
      <c r="G82" s="10"/>
      <c r="H82" s="10" t="s">
        <v>18</v>
      </c>
      <c r="I82" s="10">
        <v>3.08</v>
      </c>
      <c r="J82" s="10"/>
      <c r="K82" s="10"/>
      <c r="L82" s="10" t="s">
        <v>43</v>
      </c>
      <c r="M82" s="10">
        <f>B85/B84</f>
        <v>1.3593073593073592</v>
      </c>
      <c r="N82" s="10" t="s">
        <v>44</v>
      </c>
      <c r="O82" s="10">
        <f>(0.0035/0.00196)*M82</f>
        <v>2.4273345701917131</v>
      </c>
      <c r="P82" s="10"/>
      <c r="Q82" s="14"/>
      <c r="R82" s="10"/>
      <c r="S82" s="10"/>
      <c r="T82" s="10"/>
      <c r="U82" s="10"/>
      <c r="V82" s="10"/>
      <c r="W82" s="10"/>
      <c r="X82" s="10"/>
      <c r="Y82" s="10" t="s">
        <v>18</v>
      </c>
      <c r="Z82" s="10">
        <v>3.08</v>
      </c>
      <c r="AA82" s="10"/>
      <c r="AB82" s="10"/>
      <c r="AC82" s="10" t="s">
        <v>43</v>
      </c>
      <c r="AD82" s="10">
        <f>S85/S84</f>
        <v>2.0259740259740258</v>
      </c>
      <c r="AE82" s="10" t="s">
        <v>44</v>
      </c>
      <c r="AF82" s="10">
        <f>(0.0035/0.00196)*AD82</f>
        <v>3.6178107606679033</v>
      </c>
      <c r="AG82" s="10"/>
      <c r="AH82" s="10"/>
      <c r="AI82" s="14"/>
      <c r="AJ82" s="10"/>
      <c r="AK82" s="10"/>
      <c r="AL82" s="10"/>
      <c r="AM82" s="10"/>
      <c r="AN82" s="10"/>
      <c r="AO82" s="10"/>
      <c r="AP82" s="10"/>
      <c r="AQ82" s="10"/>
      <c r="AR82" s="10" t="s">
        <v>18</v>
      </c>
      <c r="AS82" s="10">
        <v>3.08</v>
      </c>
      <c r="AT82" s="10"/>
      <c r="AU82" s="10"/>
      <c r="AV82" s="10" t="s">
        <v>43</v>
      </c>
      <c r="AW82" s="10">
        <f>AL85/AL84</f>
        <v>1.6926406926406927</v>
      </c>
      <c r="AX82" s="10" t="s">
        <v>44</v>
      </c>
      <c r="AY82" s="10">
        <f>(0.0035/0.00196)*AW82</f>
        <v>3.0225726654298084</v>
      </c>
      <c r="AZ82" s="10"/>
      <c r="BA82" s="14"/>
      <c r="BB82" s="10"/>
      <c r="BC82" s="10"/>
      <c r="BD82" s="10"/>
      <c r="BE82" s="10"/>
      <c r="BF82" s="10"/>
      <c r="BG82" s="10"/>
      <c r="BH82" s="10"/>
      <c r="BI82" s="10"/>
      <c r="BJ82" s="10" t="s">
        <v>18</v>
      </c>
      <c r="BK82" s="10">
        <v>3.08</v>
      </c>
      <c r="BL82" s="10"/>
      <c r="BM82" s="10"/>
      <c r="BN82" s="10" t="s">
        <v>43</v>
      </c>
      <c r="BO82" s="10">
        <f>BD85/BD84</f>
        <v>2.0389610389610389</v>
      </c>
      <c r="BP82" s="10" t="s">
        <v>44</v>
      </c>
      <c r="BQ82" s="10">
        <f>(0.0035/0.00196)*BO82</f>
        <v>3.6410018552875698</v>
      </c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</row>
    <row r="83" spans="1:85" x14ac:dyDescent="0.25">
      <c r="A83" s="10"/>
      <c r="B83" s="10">
        <v>9</v>
      </c>
      <c r="C83" s="10" t="s">
        <v>28</v>
      </c>
      <c r="D83" s="10"/>
      <c r="E83" s="10"/>
      <c r="F83" s="10"/>
      <c r="G83" s="10"/>
      <c r="H83" s="10"/>
      <c r="I83" s="10"/>
      <c r="J83" s="10"/>
      <c r="K83" s="10"/>
      <c r="L83" s="10" t="s">
        <v>45</v>
      </c>
      <c r="M83" s="10">
        <f>(B84*F75)/(B75*B78*F76)</f>
        <v>0.11812945973496432</v>
      </c>
      <c r="N83" s="10"/>
      <c r="O83" s="10"/>
      <c r="P83" s="10"/>
      <c r="Q83" s="14"/>
      <c r="R83" s="10"/>
      <c r="S83" s="10">
        <v>9</v>
      </c>
      <c r="T83" s="10" t="s">
        <v>28</v>
      </c>
      <c r="U83" s="10"/>
      <c r="V83" s="10"/>
      <c r="W83" s="10"/>
      <c r="X83" s="10"/>
      <c r="Y83" s="10"/>
      <c r="Z83" s="10"/>
      <c r="AA83" s="10"/>
      <c r="AB83" s="10"/>
      <c r="AC83" s="10" t="s">
        <v>45</v>
      </c>
      <c r="AD83" s="10">
        <f>(S84*W75)/(S75*S78*W76)</f>
        <v>7.5940366972477066E-2</v>
      </c>
      <c r="AE83" s="10"/>
      <c r="AF83" s="10"/>
      <c r="AG83" s="10"/>
      <c r="AH83" s="10"/>
      <c r="AI83" s="14"/>
      <c r="AJ83" s="10"/>
      <c r="AK83" s="10"/>
      <c r="AL83" s="10">
        <v>9</v>
      </c>
      <c r="AM83" s="10" t="s">
        <v>28</v>
      </c>
      <c r="AN83" s="10"/>
      <c r="AO83" s="10"/>
      <c r="AP83" s="10"/>
      <c r="AQ83" s="10"/>
      <c r="AR83" s="10"/>
      <c r="AS83" s="10"/>
      <c r="AT83" s="10"/>
      <c r="AU83" s="10"/>
      <c r="AV83" s="10" t="s">
        <v>45</v>
      </c>
      <c r="AW83" s="10">
        <f>(AL84*AP75)/(AL75*AL78*AP76)</f>
        <v>7.5940366972477066E-2</v>
      </c>
      <c r="AX83" s="10"/>
      <c r="AY83" s="10"/>
      <c r="AZ83" s="10"/>
      <c r="BA83" s="14"/>
      <c r="BB83" s="10"/>
      <c r="BC83" s="10"/>
      <c r="BD83" s="10">
        <v>9</v>
      </c>
      <c r="BE83" s="10" t="s">
        <v>28</v>
      </c>
      <c r="BF83" s="10"/>
      <c r="BG83" s="10"/>
      <c r="BH83" s="10"/>
      <c r="BI83" s="10"/>
      <c r="BJ83" s="10"/>
      <c r="BK83" s="10"/>
      <c r="BL83" s="10"/>
      <c r="BM83" s="10"/>
      <c r="BN83" s="10" t="s">
        <v>45</v>
      </c>
      <c r="BO83" s="10">
        <f>(BD84*BH75)/(BD75*BD78*BH76)</f>
        <v>5.0626911314984709E-2</v>
      </c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</row>
    <row r="84" spans="1:85" x14ac:dyDescent="0.25">
      <c r="A84" s="10" t="s">
        <v>29</v>
      </c>
      <c r="B84" s="10">
        <f>I81</f>
        <v>4.62</v>
      </c>
      <c r="C84" s="10">
        <f>B85</f>
        <v>6.28</v>
      </c>
      <c r="D84" s="10"/>
      <c r="E84" s="10"/>
      <c r="F84" s="10"/>
      <c r="G84" s="10"/>
      <c r="H84" s="10"/>
      <c r="I84" s="10"/>
      <c r="J84" s="10"/>
      <c r="K84" s="10"/>
      <c r="L84" s="10" t="s">
        <v>46</v>
      </c>
      <c r="M84" s="10">
        <f>(M83/(2*0.81))*((1-O82)+SQRT(((1-O82)^2)+((4*0.81*O82/M83)*B77/B78)))*B78</f>
        <v>3.5115113495262493</v>
      </c>
      <c r="N84" s="10"/>
      <c r="O84" s="10"/>
      <c r="P84" s="10"/>
      <c r="Q84" s="14"/>
      <c r="R84" s="10" t="s">
        <v>29</v>
      </c>
      <c r="S84" s="10">
        <f>Z81</f>
        <v>4.62</v>
      </c>
      <c r="T84" s="10">
        <f>S85</f>
        <v>9.36</v>
      </c>
      <c r="U84" s="10"/>
      <c r="V84" s="10"/>
      <c r="W84" s="10"/>
      <c r="X84" s="10"/>
      <c r="Y84" s="10"/>
      <c r="Z84" s="10"/>
      <c r="AA84" s="10"/>
      <c r="AB84" s="10"/>
      <c r="AC84" s="10" t="s">
        <v>46</v>
      </c>
      <c r="AD84" s="10">
        <f>(AD83/(2*0.81))*((1-AF82)+SQRT(((1-AF82)^2)+((4*0.81*AF82/AD83)*S77/S78)))*S78</f>
        <v>4.2276022932034829</v>
      </c>
      <c r="AE84" s="10"/>
      <c r="AF84" s="10"/>
      <c r="AG84" s="10"/>
      <c r="AH84" s="10"/>
      <c r="AI84" s="14"/>
      <c r="AJ84" s="10"/>
      <c r="AK84" s="10" t="s">
        <v>29</v>
      </c>
      <c r="AL84" s="10">
        <f>AS81</f>
        <v>4.62</v>
      </c>
      <c r="AM84" s="10">
        <f>AL85</f>
        <v>7.82</v>
      </c>
      <c r="AN84" s="10"/>
      <c r="AO84" s="10"/>
      <c r="AP84" s="10"/>
      <c r="AQ84" s="10"/>
      <c r="AR84" s="10"/>
      <c r="AS84" s="10"/>
      <c r="AT84" s="10"/>
      <c r="AU84" s="10"/>
      <c r="AV84" s="10" t="s">
        <v>46</v>
      </c>
      <c r="AW84" s="10">
        <f>(AW83/(2*0.81))*((1-AY82)+SQRT(((1-AY82)^2)+((4*0.81*AY82/AW83)*AL77/AL78)))*AL78</f>
        <v>4.2648202169742042</v>
      </c>
      <c r="AX84" s="10"/>
      <c r="AY84" s="10"/>
      <c r="AZ84" s="10"/>
      <c r="BA84" s="14"/>
      <c r="BB84" s="10"/>
      <c r="BC84" s="10" t="s">
        <v>29</v>
      </c>
      <c r="BD84" s="10">
        <f>BK82</f>
        <v>3.08</v>
      </c>
      <c r="BE84" s="10">
        <f>BD85</f>
        <v>6.28</v>
      </c>
      <c r="BF84" s="10"/>
      <c r="BG84" s="10"/>
      <c r="BH84" s="10"/>
      <c r="BI84" s="10"/>
      <c r="BJ84" s="10"/>
      <c r="BK84" s="10"/>
      <c r="BL84" s="10"/>
      <c r="BM84" s="10"/>
      <c r="BN84" s="10" t="s">
        <v>46</v>
      </c>
      <c r="BO84" s="10">
        <f>(BO83/(2*0.81))*((1-BQ82)+SQRT(((1-BQ82)^2)+((4*0.81*BQ82/BO83)*BD77/BD78)))*BD78</f>
        <v>3.8832569443279752</v>
      </c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</row>
    <row r="85" spans="1:85" x14ac:dyDescent="0.25">
      <c r="A85" s="10" t="s">
        <v>30</v>
      </c>
      <c r="B85" s="10">
        <f>I80</f>
        <v>6.28</v>
      </c>
      <c r="C85" s="10">
        <f>B84</f>
        <v>4.62</v>
      </c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4"/>
      <c r="R85" s="10" t="s">
        <v>30</v>
      </c>
      <c r="S85" s="10">
        <f>Z78</f>
        <v>9.36</v>
      </c>
      <c r="T85" s="10">
        <f>S84</f>
        <v>4.62</v>
      </c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4"/>
      <c r="AJ85" s="10"/>
      <c r="AK85" s="10" t="s">
        <v>30</v>
      </c>
      <c r="AL85" s="10">
        <f>AS79</f>
        <v>7.82</v>
      </c>
      <c r="AM85" s="10">
        <f>AL84</f>
        <v>4.62</v>
      </c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4"/>
      <c r="BB85" s="10"/>
      <c r="BC85" s="10" t="s">
        <v>30</v>
      </c>
      <c r="BD85" s="10">
        <f>BK80</f>
        <v>6.28</v>
      </c>
      <c r="BE85" s="10">
        <f>BD84</f>
        <v>3.08</v>
      </c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</row>
    <row r="86" spans="1:85" x14ac:dyDescent="0.25">
      <c r="A86" s="10" t="s">
        <v>31</v>
      </c>
      <c r="B86" s="10">
        <f>M84</f>
        <v>3.5115113495262493</v>
      </c>
      <c r="C86" s="10">
        <f>M89</f>
        <v>3.8065481111116135</v>
      </c>
      <c r="D86" s="10"/>
      <c r="E86" s="10"/>
      <c r="F86" s="10"/>
      <c r="G86" s="10"/>
      <c r="H86" s="10"/>
      <c r="I86" s="10"/>
      <c r="J86" s="10"/>
      <c r="K86" s="10"/>
      <c r="L86" s="10" t="s">
        <v>42</v>
      </c>
      <c r="M86" s="10">
        <f>((C84-C85)*F75)/(0.81*B75*F76)</f>
        <v>0.9432174274172237</v>
      </c>
      <c r="N86" s="10"/>
      <c r="O86" s="10" t="str">
        <f>C83</f>
        <v>9'</v>
      </c>
      <c r="P86" s="10"/>
      <c r="Q86" s="14"/>
      <c r="R86" s="10" t="s">
        <v>31</v>
      </c>
      <c r="S86" s="10">
        <f>AD84</f>
        <v>4.2276022932034829</v>
      </c>
      <c r="T86" s="10">
        <f>AD89</f>
        <v>6.78693868028442</v>
      </c>
      <c r="U86" s="10"/>
      <c r="V86" s="10"/>
      <c r="W86" s="10"/>
      <c r="X86" s="10"/>
      <c r="Y86" s="10"/>
      <c r="Z86" s="10"/>
      <c r="AA86" s="10"/>
      <c r="AB86" s="10"/>
      <c r="AC86" s="10" t="s">
        <v>42</v>
      </c>
      <c r="AD86" s="10">
        <f>((T84-T85)*W75)/(0.81*S75*W76)</f>
        <v>5.3865669951296855</v>
      </c>
      <c r="AE86" s="10"/>
      <c r="AF86" s="10" t="str">
        <f>T83</f>
        <v>9'</v>
      </c>
      <c r="AG86" s="10"/>
      <c r="AH86" s="10"/>
      <c r="AI86" s="14"/>
      <c r="AJ86" s="10"/>
      <c r="AK86" s="10" t="s">
        <v>31</v>
      </c>
      <c r="AL86" s="10">
        <f>AW84</f>
        <v>4.2648202169742042</v>
      </c>
      <c r="AM86" s="10">
        <f>AW89</f>
        <v>5.8843846668102167</v>
      </c>
      <c r="AN86" s="10"/>
      <c r="AO86" s="10"/>
      <c r="AP86" s="10"/>
      <c r="AQ86" s="10"/>
      <c r="AR86" s="10"/>
      <c r="AS86" s="10"/>
      <c r="AT86" s="10"/>
      <c r="AU86" s="10"/>
      <c r="AV86" s="10" t="s">
        <v>42</v>
      </c>
      <c r="AW86" s="10">
        <f>((AM84-AM85)*AP75)/(0.81*AL75*AP76)</f>
        <v>3.6365009249820668</v>
      </c>
      <c r="AX86" s="10"/>
      <c r="AY86" s="10" t="str">
        <f>AM83</f>
        <v>9'</v>
      </c>
      <c r="AZ86" s="10"/>
      <c r="BA86" s="14"/>
      <c r="BB86" s="10"/>
      <c r="BC86" s="10" t="s">
        <v>31</v>
      </c>
      <c r="BD86" s="10">
        <f>BO84</f>
        <v>3.8832569443279752</v>
      </c>
      <c r="BE86" s="10">
        <f>BO89</f>
        <v>5.4628966302146518</v>
      </c>
      <c r="BF86" s="10"/>
      <c r="BG86" s="10"/>
      <c r="BH86" s="10"/>
      <c r="BI86" s="10"/>
      <c r="BJ86" s="10"/>
      <c r="BK86" s="10"/>
      <c r="BL86" s="10"/>
      <c r="BM86" s="10"/>
      <c r="BN86" s="10" t="s">
        <v>42</v>
      </c>
      <c r="BO86" s="10">
        <f>((BE84-BE85)*BH75)/(0.81*BD75*BH76)</f>
        <v>3.6365009249820668</v>
      </c>
      <c r="BP86" s="10"/>
      <c r="BQ86" s="10" t="str">
        <f>BE83</f>
        <v>9'</v>
      </c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</row>
    <row r="87" spans="1:85" x14ac:dyDescent="0.25">
      <c r="A87" s="10" t="s">
        <v>32</v>
      </c>
      <c r="B87" s="10">
        <f>(B86-B77)/B86*0.0035</f>
        <v>-4.868872990795802E-4</v>
      </c>
      <c r="C87" s="10">
        <f>(C86-B77)/C86*0.0035</f>
        <v>-1.778728631152456E-4</v>
      </c>
      <c r="D87" s="10"/>
      <c r="E87" s="10"/>
      <c r="F87" s="10"/>
      <c r="G87" s="10"/>
      <c r="H87" s="10"/>
      <c r="I87" s="10"/>
      <c r="J87" s="10"/>
      <c r="K87" s="10"/>
      <c r="L87" s="10" t="s">
        <v>43</v>
      </c>
      <c r="M87" s="10">
        <f>C85/C84</f>
        <v>0.73566878980891715</v>
      </c>
      <c r="N87" s="10" t="s">
        <v>44</v>
      </c>
      <c r="O87" s="10">
        <f>(0.0035/0.00196)*M87</f>
        <v>1.3136942675159236</v>
      </c>
      <c r="P87" s="10"/>
      <c r="Q87" s="14"/>
      <c r="R87" s="10" t="s">
        <v>32</v>
      </c>
      <c r="S87" s="10">
        <f>(S86-S77)/S86*0.0035</f>
        <v>1.8843021906125355E-4</v>
      </c>
      <c r="T87" s="10">
        <f>(T86-S77)/T86*0.0035</f>
        <v>1.437214308320036E-3</v>
      </c>
      <c r="U87" s="10"/>
      <c r="V87" s="10"/>
      <c r="W87" s="10"/>
      <c r="X87" s="10"/>
      <c r="Y87" s="10"/>
      <c r="Z87" s="10"/>
      <c r="AA87" s="10"/>
      <c r="AB87" s="10"/>
      <c r="AC87" s="10" t="s">
        <v>43</v>
      </c>
      <c r="AD87" s="10">
        <f>T85/T84</f>
        <v>0.49358974358974361</v>
      </c>
      <c r="AE87" s="10" t="s">
        <v>44</v>
      </c>
      <c r="AF87" s="10">
        <f>(0.0035/0.00196)*AD87</f>
        <v>0.8814102564102565</v>
      </c>
      <c r="AG87" s="10"/>
      <c r="AH87" s="10"/>
      <c r="AI87" s="14"/>
      <c r="AJ87" s="10"/>
      <c r="AK87" s="10" t="s">
        <v>32</v>
      </c>
      <c r="AL87" s="10">
        <f>(AL86-AL77)/AL86*0.0035</f>
        <v>2.1732938605963304E-4</v>
      </c>
      <c r="AM87" s="10">
        <f>(AM86-AL77)/AM86*0.0035</f>
        <v>1.1208217523636056E-3</v>
      </c>
      <c r="AN87" s="10"/>
      <c r="AO87" s="10"/>
      <c r="AP87" s="10"/>
      <c r="AQ87" s="10"/>
      <c r="AR87" s="10"/>
      <c r="AS87" s="10"/>
      <c r="AT87" s="10"/>
      <c r="AU87" s="10"/>
      <c r="AV87" s="10" t="s">
        <v>43</v>
      </c>
      <c r="AW87" s="10">
        <f>AM85/AM84</f>
        <v>0.59079283887468026</v>
      </c>
      <c r="AX87" s="10" t="s">
        <v>44</v>
      </c>
      <c r="AY87" s="10">
        <f>(0.0035/0.00196)*AW87</f>
        <v>1.0549872122762147</v>
      </c>
      <c r="AZ87" s="10"/>
      <c r="BA87" s="14"/>
      <c r="BB87" s="10"/>
      <c r="BC87" s="10" t="s">
        <v>32</v>
      </c>
      <c r="BD87" s="10">
        <f>(BD86-BD77)/BD86*0.0035</f>
        <v>-1.0522113285573435E-4</v>
      </c>
      <c r="BE87" s="10">
        <f>(BE86-BD77)/BE86*0.0035</f>
        <v>9.3725701808677593E-4</v>
      </c>
      <c r="BF87" s="10"/>
      <c r="BG87" s="10"/>
      <c r="BH87" s="10"/>
      <c r="BI87" s="10"/>
      <c r="BJ87" s="10"/>
      <c r="BK87" s="10"/>
      <c r="BL87" s="10"/>
      <c r="BM87" s="10"/>
      <c r="BN87" s="10" t="s">
        <v>43</v>
      </c>
      <c r="BO87" s="10">
        <f>BE85/BE84</f>
        <v>0.49044585987261147</v>
      </c>
      <c r="BP87" s="10" t="s">
        <v>44</v>
      </c>
      <c r="BQ87" s="10">
        <f>(0.0035/0.00196)*BO87</f>
        <v>0.87579617834394907</v>
      </c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</row>
    <row r="88" spans="1:85" x14ac:dyDescent="0.25">
      <c r="A88" s="10" t="s">
        <v>33</v>
      </c>
      <c r="B88" s="10">
        <f>B87*200000</f>
        <v>-97.37745981591604</v>
      </c>
      <c r="C88" s="10">
        <f>C87*200000</f>
        <v>-35.574572623049121</v>
      </c>
      <c r="D88" s="10"/>
      <c r="E88" s="10"/>
      <c r="F88" s="10"/>
      <c r="G88" s="10"/>
      <c r="H88" s="10"/>
      <c r="I88" s="10"/>
      <c r="J88" s="10"/>
      <c r="K88" s="10"/>
      <c r="L88" s="10" t="s">
        <v>45</v>
      </c>
      <c r="M88" s="10">
        <f>(C84*F75)/(B75*B78*F76)</f>
        <v>0.16057424396873937</v>
      </c>
      <c r="N88" s="10"/>
      <c r="O88" s="10"/>
      <c r="P88" s="10"/>
      <c r="Q88" s="14"/>
      <c r="R88" s="10" t="s">
        <v>33</v>
      </c>
      <c r="S88" s="10">
        <f>S87*200000</f>
        <v>37.686043812250709</v>
      </c>
      <c r="T88" s="10">
        <f>T87*200000</f>
        <v>287.44286166400718</v>
      </c>
      <c r="U88" s="10"/>
      <c r="V88" s="10"/>
      <c r="W88" s="10"/>
      <c r="X88" s="10"/>
      <c r="Y88" s="10"/>
      <c r="Z88" s="10"/>
      <c r="AA88" s="10"/>
      <c r="AB88" s="10"/>
      <c r="AC88" s="10" t="s">
        <v>45</v>
      </c>
      <c r="AD88" s="10">
        <f>(T84*W75)/(S75*S78*W76)</f>
        <v>0.15385321100917432</v>
      </c>
      <c r="AE88" s="10"/>
      <c r="AF88" s="10"/>
      <c r="AG88" s="10"/>
      <c r="AH88" s="10"/>
      <c r="AI88" s="14"/>
      <c r="AJ88" s="10"/>
      <c r="AK88" s="10" t="s">
        <v>33</v>
      </c>
      <c r="AL88" s="10">
        <f>AL87*200000</f>
        <v>43.46587721192661</v>
      </c>
      <c r="AM88" s="10">
        <f>AM87*200000</f>
        <v>224.16435047272111</v>
      </c>
      <c r="AN88" s="10"/>
      <c r="AO88" s="10"/>
      <c r="AP88" s="10"/>
      <c r="AQ88" s="10"/>
      <c r="AR88" s="10"/>
      <c r="AS88" s="10"/>
      <c r="AT88" s="10"/>
      <c r="AU88" s="10"/>
      <c r="AV88" s="10" t="s">
        <v>45</v>
      </c>
      <c r="AW88" s="10">
        <f>(AM84*AP75)/(AL75*AL78*AP76)</f>
        <v>0.12853975535168197</v>
      </c>
      <c r="AX88" s="10"/>
      <c r="AY88" s="10"/>
      <c r="AZ88" s="10"/>
      <c r="BA88" s="14"/>
      <c r="BB88" s="10"/>
      <c r="BC88" s="10" t="s">
        <v>33</v>
      </c>
      <c r="BD88" s="10">
        <f>BD87*200000</f>
        <v>-21.044226571146869</v>
      </c>
      <c r="BE88" s="10">
        <f>BE87*200000</f>
        <v>187.4514036173552</v>
      </c>
      <c r="BF88" s="10"/>
      <c r="BG88" s="10"/>
      <c r="BH88" s="10"/>
      <c r="BI88" s="10"/>
      <c r="BJ88" s="10"/>
      <c r="BK88" s="10"/>
      <c r="BL88" s="10"/>
      <c r="BM88" s="10"/>
      <c r="BN88" s="10" t="s">
        <v>45</v>
      </c>
      <c r="BO88" s="10">
        <f>(BE84*BH75)/(BD75*BD78*BH76)</f>
        <v>0.10322629969418962</v>
      </c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</row>
    <row r="89" spans="1:85" x14ac:dyDescent="0.25">
      <c r="A89" s="10" t="s">
        <v>34</v>
      </c>
      <c r="B89" s="10">
        <f>IF(ABS(B88)&gt;F75,F75*SIGN(B88),B88)</f>
        <v>-97.37745981591604</v>
      </c>
      <c r="C89" s="10">
        <f>IF(ABS(C88)&gt;F75,F75*SIGN(C88),C88)</f>
        <v>-35.574572623049121</v>
      </c>
      <c r="D89" s="10"/>
      <c r="E89" s="10"/>
      <c r="F89" s="10"/>
      <c r="G89" s="10"/>
      <c r="H89" s="10"/>
      <c r="I89" s="10"/>
      <c r="J89" s="10"/>
      <c r="K89" s="10"/>
      <c r="L89" s="10" t="s">
        <v>46</v>
      </c>
      <c r="M89" s="10">
        <f>(M88/(2*0.81))*((1-O87)+SQRT(((1-O87)^2)+((4*0.81*O87/M88)*B77/B78)))*B78</f>
        <v>3.8065481111116135</v>
      </c>
      <c r="N89" s="10"/>
      <c r="O89" s="10"/>
      <c r="P89" s="10"/>
      <c r="Q89" s="14"/>
      <c r="R89" s="10" t="s">
        <v>34</v>
      </c>
      <c r="S89" s="10">
        <f>IF(ABS(S88)&gt;W75,W75*SIGN(S88),S88)</f>
        <v>37.686043812250709</v>
      </c>
      <c r="T89" s="10">
        <f>IF(ABS(T88)&gt;W75,W75*SIGN(T88),T88)</f>
        <v>287.44286166400718</v>
      </c>
      <c r="U89" s="10"/>
      <c r="V89" s="10"/>
      <c r="W89" s="10"/>
      <c r="X89" s="10"/>
      <c r="Y89" s="10"/>
      <c r="Z89" s="10"/>
      <c r="AA89" s="10"/>
      <c r="AB89" s="10"/>
      <c r="AC89" s="10" t="s">
        <v>46</v>
      </c>
      <c r="AD89" s="10">
        <f>(AD88/(2*0.81))*((1-AF87)+SQRT(((1-AF87)^2)+((4*0.81*AF87/AD88)*S77/S78)))*S78</f>
        <v>6.78693868028442</v>
      </c>
      <c r="AE89" s="10"/>
      <c r="AF89" s="10"/>
      <c r="AG89" s="10"/>
      <c r="AH89" s="10"/>
      <c r="AI89" s="14"/>
      <c r="AJ89" s="10"/>
      <c r="AK89" s="10" t="s">
        <v>34</v>
      </c>
      <c r="AL89" s="10">
        <f>IF(ABS(AL88)&gt;AP75,AP75*SIGN(AL88),AL88)</f>
        <v>43.46587721192661</v>
      </c>
      <c r="AM89" s="10">
        <f>IF(ABS(AM88)&gt;AP75,AP75*SIGN(AM88),AM88)</f>
        <v>224.16435047272111</v>
      </c>
      <c r="AN89" s="10"/>
      <c r="AO89" s="10"/>
      <c r="AP89" s="10"/>
      <c r="AQ89" s="10"/>
      <c r="AR89" s="10"/>
      <c r="AS89" s="10"/>
      <c r="AT89" s="10"/>
      <c r="AU89" s="10"/>
      <c r="AV89" s="10" t="s">
        <v>46</v>
      </c>
      <c r="AW89" s="10">
        <f>(AW88/(2*0.81))*((1-AY87)+SQRT(((1-AY87)^2)+((4*0.81*AY87/AW88)*AL77/AL78)))*AL78</f>
        <v>5.8843846668102167</v>
      </c>
      <c r="AX89" s="10"/>
      <c r="AY89" s="10"/>
      <c r="AZ89" s="10"/>
      <c r="BA89" s="14"/>
      <c r="BB89" s="10"/>
      <c r="BC89" s="10" t="s">
        <v>34</v>
      </c>
      <c r="BD89" s="10">
        <f>IF(ABS(BD88)&gt;BH75,BH75*SIGN(BD88),BD88)</f>
        <v>-21.044226571146869</v>
      </c>
      <c r="BE89" s="10">
        <f>IF(ABS(BE88)&gt;BH75,BH75*SIGN(BE88),BE88)</f>
        <v>187.4514036173552</v>
      </c>
      <c r="BF89" s="10"/>
      <c r="BG89" s="10"/>
      <c r="BH89" s="10"/>
      <c r="BI89" s="10"/>
      <c r="BJ89" s="10"/>
      <c r="BK89" s="10"/>
      <c r="BL89" s="10"/>
      <c r="BM89" s="10"/>
      <c r="BN89" s="10" t="s">
        <v>46</v>
      </c>
      <c r="BO89" s="10">
        <f>(BO88/(2*0.81))*((1-BQ87)+SQRT(((1-BQ87)^2)+((4*0.81*BQ87/BO88)*BD77/BD78)))*BD78</f>
        <v>5.4628966302146518</v>
      </c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</row>
    <row r="90" spans="1:85" x14ac:dyDescent="0.25">
      <c r="A90" s="10" t="s">
        <v>35</v>
      </c>
      <c r="B90" s="10">
        <f>0.81*B75*B86*F76/10</f>
        <v>241.82444289874462</v>
      </c>
      <c r="C90" s="10">
        <f>0.81*B75*C86*F76/10</f>
        <v>262.14250352943458</v>
      </c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4"/>
      <c r="R90" s="10" t="s">
        <v>35</v>
      </c>
      <c r="S90" s="10">
        <f>0.81*S75*S86*W76/10</f>
        <v>145.56945252210485</v>
      </c>
      <c r="T90" s="10">
        <f>0.81*S75*T86*W76/10</f>
        <v>233.69533827210148</v>
      </c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4"/>
      <c r="AJ90" s="10"/>
      <c r="AK90" s="10" t="s">
        <v>35</v>
      </c>
      <c r="AL90" s="10">
        <f>0.81*AL75*AL86*AP76/10</f>
        <v>146.85098101309447</v>
      </c>
      <c r="AM90" s="10">
        <f>0.81*AL75*AM86*AP76/10</f>
        <v>202.61760567074288</v>
      </c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4"/>
      <c r="BB90" s="10"/>
      <c r="BC90" s="10" t="s">
        <v>35</v>
      </c>
      <c r="BD90" s="10">
        <f>0.81*BD75*BD86*BH76/10</f>
        <v>133.7125746897396</v>
      </c>
      <c r="BE90" s="10">
        <f>0.81*BD75*BE86*BH76/10</f>
        <v>188.10446595784416</v>
      </c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</row>
    <row r="91" spans="1:85" x14ac:dyDescent="0.25">
      <c r="A91" s="10" t="s">
        <v>36</v>
      </c>
      <c r="B91" s="10">
        <f>B85*B89/10</f>
        <v>-61.153044764395283</v>
      </c>
      <c r="C91" s="10">
        <f>C85*C89/10</f>
        <v>-16.435452551848694</v>
      </c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4"/>
      <c r="R91" s="10" t="s">
        <v>36</v>
      </c>
      <c r="S91" s="10">
        <f>S85*S89/10</f>
        <v>35.274137008266663</v>
      </c>
      <c r="T91" s="10">
        <f>T85*T89/10</f>
        <v>132.79860208877133</v>
      </c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4"/>
      <c r="AJ91" s="10"/>
      <c r="AK91" s="10" t="s">
        <v>36</v>
      </c>
      <c r="AL91" s="10">
        <f>AL85*AL89/10</f>
        <v>33.99031597972661</v>
      </c>
      <c r="AM91" s="10">
        <f>AM85*AM89/10</f>
        <v>103.56392991839716</v>
      </c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4"/>
      <c r="BB91" s="10"/>
      <c r="BC91" s="10" t="s">
        <v>36</v>
      </c>
      <c r="BD91" s="10">
        <f>BD85*BD89/10</f>
        <v>-13.215774286680235</v>
      </c>
      <c r="BE91" s="10">
        <f>BE85*BE89/10</f>
        <v>57.735032314145407</v>
      </c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</row>
    <row r="92" spans="1:85" x14ac:dyDescent="0.25">
      <c r="A92" s="10" t="s">
        <v>37</v>
      </c>
      <c r="B92" s="10">
        <f>B84*F75/10</f>
        <v>180.78059999999999</v>
      </c>
      <c r="C92" s="10">
        <f>C84*F75/10</f>
        <v>245.7364</v>
      </c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4"/>
      <c r="R92" s="10" t="s">
        <v>37</v>
      </c>
      <c r="S92" s="10">
        <f>S84*W75/10</f>
        <v>180.78059999999999</v>
      </c>
      <c r="T92" s="10">
        <f>T84*W75/10</f>
        <v>366.2568</v>
      </c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4"/>
      <c r="AJ92" s="10"/>
      <c r="AK92" s="10" t="s">
        <v>37</v>
      </c>
      <c r="AL92" s="10">
        <f>AL84*AP75/10</f>
        <v>180.78059999999999</v>
      </c>
      <c r="AM92" s="10">
        <f>AM84*AP75/10</f>
        <v>305.99660000000006</v>
      </c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4"/>
      <c r="BB92" s="10"/>
      <c r="BC92" s="10" t="s">
        <v>37</v>
      </c>
      <c r="BD92" s="10">
        <f>BD84*BH75/10</f>
        <v>120.5204</v>
      </c>
      <c r="BE92" s="10">
        <f>BE84*BH75/10</f>
        <v>245.7364</v>
      </c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</row>
    <row r="93" spans="1:85" x14ac:dyDescent="0.25">
      <c r="A93" s="10" t="s">
        <v>38</v>
      </c>
      <c r="B93" s="10">
        <f>B92-B91-B90</f>
        <v>0.10920186565064682</v>
      </c>
      <c r="C93" s="10">
        <f>C92-C91-C90</f>
        <v>2.9349022414123738E-2</v>
      </c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4"/>
      <c r="R93" s="10" t="s">
        <v>38</v>
      </c>
      <c r="S93" s="10">
        <f>S92-S91-S90</f>
        <v>-6.2989530371538649E-2</v>
      </c>
      <c r="T93" s="10">
        <f>T92-T91-T90</f>
        <v>-0.23714036087281443</v>
      </c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4"/>
      <c r="AJ93" s="10"/>
      <c r="AK93" s="10" t="s">
        <v>38</v>
      </c>
      <c r="AL93" s="10">
        <f>AL92-AL91-AL90</f>
        <v>-6.0696992821078766E-2</v>
      </c>
      <c r="AM93" s="10">
        <f>AM92-AM91-AM90</f>
        <v>-0.18493558913996822</v>
      </c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4"/>
      <c r="BB93" s="10"/>
      <c r="BC93" s="10" t="s">
        <v>38</v>
      </c>
      <c r="BD93" s="10">
        <f>BD92-BD91-BD90</f>
        <v>2.3599596940641732E-2</v>
      </c>
      <c r="BE93" s="10">
        <f>BE92-BE91-BE90</f>
        <v>-0.1030982719895519</v>
      </c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</row>
    <row r="94" spans="1:85" s="31" customFormat="1" x14ac:dyDescent="0.25">
      <c r="A94" s="15" t="s">
        <v>39</v>
      </c>
      <c r="B94" s="15">
        <f>(B92*(B76-B77)-B91*B77-B90*0.416*B86)/100</f>
        <v>31.454085603115509</v>
      </c>
      <c r="C94" s="15">
        <f>-(C92*(B76-B77)-C91*B77-C90*0.416*C86)/100</f>
        <v>-40.738880607201459</v>
      </c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6"/>
      <c r="R94" s="15" t="s">
        <v>39</v>
      </c>
      <c r="S94" s="15">
        <f>(S92*(S76-S77)-S91*S77-S90*0.416*S86)/100</f>
        <v>97.266065954249569</v>
      </c>
      <c r="T94" s="15">
        <f>-(T92*(S76-S77)-T91*S77-T90*0.416*T86)/100</f>
        <v>-193.19378804464949</v>
      </c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6"/>
      <c r="AJ94" s="15"/>
      <c r="AK94" s="15" t="s">
        <v>39</v>
      </c>
      <c r="AL94" s="15">
        <f>(AL92*(AL76-AL77)-AL91*AL77-AL90*0.416*AL86)/100</f>
        <v>97.272144344749208</v>
      </c>
      <c r="AM94" s="15">
        <f>-(AM92*(AL76-AL77)-AM91*AL77-AM90*0.416*AM86)/100</f>
        <v>-162.25565428599973</v>
      </c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6"/>
      <c r="BB94" s="15"/>
      <c r="BC94" s="15" t="s">
        <v>39</v>
      </c>
      <c r="BD94" s="15">
        <f>(BD92*(BD76-BD77)-BD91*BD77-BD90*0.416*BD86)/100</f>
        <v>65.860015389162328</v>
      </c>
      <c r="BE94" s="15">
        <f>-(BE92*(BD76-BD77)-BE91*BD77-BE90*0.416*BE86)/100</f>
        <v>-131.02818645408294</v>
      </c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</row>
    <row r="95" spans="1:85" x14ac:dyDescent="0.25">
      <c r="A95" s="10" t="s">
        <v>19</v>
      </c>
      <c r="B95" s="10"/>
      <c r="C95" s="10">
        <v>5</v>
      </c>
      <c r="D95" s="10"/>
      <c r="E95" s="10"/>
      <c r="F95" s="10"/>
      <c r="G95" s="10"/>
      <c r="H95" s="10"/>
      <c r="I95" s="10"/>
      <c r="J95" s="10"/>
      <c r="K95" s="10"/>
      <c r="L95" s="19">
        <v>16</v>
      </c>
      <c r="M95" s="2">
        <v>17</v>
      </c>
      <c r="N95" s="2">
        <v>17</v>
      </c>
      <c r="O95" s="2">
        <v>18</v>
      </c>
      <c r="P95" s="2">
        <v>18</v>
      </c>
      <c r="Q95" s="2">
        <v>19</v>
      </c>
      <c r="R95" s="10" t="s">
        <v>19</v>
      </c>
      <c r="S95" s="10"/>
      <c r="T95" s="10">
        <v>5</v>
      </c>
      <c r="U95" s="10"/>
      <c r="V95" s="10"/>
      <c r="W95" s="10"/>
      <c r="X95" s="10"/>
      <c r="Y95" s="10"/>
      <c r="Z95" s="10"/>
      <c r="AA95" s="10"/>
      <c r="AB95" s="10"/>
      <c r="AC95" s="2">
        <v>16</v>
      </c>
      <c r="AD95" s="19">
        <v>17</v>
      </c>
      <c r="AE95" s="19">
        <v>17</v>
      </c>
      <c r="AF95" s="2">
        <v>18</v>
      </c>
      <c r="AG95" s="2">
        <v>18</v>
      </c>
      <c r="AH95" s="2">
        <v>19</v>
      </c>
      <c r="AI95" s="14"/>
      <c r="AJ95" s="10"/>
      <c r="AK95" s="10" t="s">
        <v>19</v>
      </c>
      <c r="AL95" s="10"/>
      <c r="AM95" s="10">
        <v>5</v>
      </c>
      <c r="AN95" s="10"/>
      <c r="AO95" s="10"/>
      <c r="AP95" s="10"/>
      <c r="AQ95" s="10"/>
      <c r="AR95" s="10"/>
      <c r="AS95" s="10"/>
      <c r="AT95" s="10"/>
      <c r="AU95" s="10"/>
      <c r="AV95" s="2">
        <v>16</v>
      </c>
      <c r="AW95" s="2">
        <v>17</v>
      </c>
      <c r="AX95" s="2">
        <v>17</v>
      </c>
      <c r="AY95" s="19">
        <v>18</v>
      </c>
      <c r="AZ95" s="19">
        <v>18</v>
      </c>
      <c r="BA95" s="2">
        <v>19</v>
      </c>
      <c r="BB95" s="10"/>
      <c r="BC95" s="10" t="s">
        <v>19</v>
      </c>
      <c r="BD95" s="10"/>
      <c r="BE95" s="10">
        <v>5</v>
      </c>
      <c r="BF95" s="10"/>
      <c r="BG95" s="10"/>
      <c r="BH95" s="10"/>
      <c r="BI95" s="10"/>
      <c r="BJ95" s="10"/>
      <c r="BK95" s="10"/>
      <c r="BL95" s="10"/>
      <c r="BM95" s="10"/>
      <c r="BN95" s="2">
        <v>16</v>
      </c>
      <c r="BO95" s="2">
        <v>17</v>
      </c>
      <c r="BP95" s="2">
        <v>17</v>
      </c>
      <c r="BQ95" s="2">
        <v>18</v>
      </c>
      <c r="BR95" s="2">
        <v>18</v>
      </c>
      <c r="BS95" s="19">
        <v>19</v>
      </c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</row>
    <row r="96" spans="1:85" x14ac:dyDescent="0.25">
      <c r="A96" s="10"/>
      <c r="B96" s="10"/>
      <c r="C96" s="10"/>
      <c r="D96" s="10"/>
      <c r="E96" s="10"/>
      <c r="F96" s="10"/>
      <c r="G96" s="10"/>
      <c r="H96" s="10"/>
      <c r="I96" s="10"/>
      <c r="J96" s="10" t="s">
        <v>40</v>
      </c>
      <c r="K96" s="10"/>
      <c r="L96" s="18" t="s">
        <v>16</v>
      </c>
      <c r="M96" s="5" t="s">
        <v>16</v>
      </c>
      <c r="N96" s="5" t="s">
        <v>16</v>
      </c>
      <c r="O96" s="5" t="s">
        <v>16</v>
      </c>
      <c r="P96" s="5" t="s">
        <v>16</v>
      </c>
      <c r="Q96" s="5" t="s">
        <v>16</v>
      </c>
      <c r="R96" s="10"/>
      <c r="S96" s="10"/>
      <c r="T96" s="10"/>
      <c r="U96" s="10"/>
      <c r="V96" s="10"/>
      <c r="W96" s="10"/>
      <c r="X96" s="10"/>
      <c r="Y96" s="10"/>
      <c r="Z96" s="10"/>
      <c r="AA96" s="10" t="s">
        <v>40</v>
      </c>
      <c r="AB96" s="10"/>
      <c r="AC96" s="5" t="s">
        <v>16</v>
      </c>
      <c r="AD96" s="18" t="s">
        <v>16</v>
      </c>
      <c r="AE96" s="18" t="s">
        <v>16</v>
      </c>
      <c r="AF96" s="5" t="s">
        <v>16</v>
      </c>
      <c r="AG96" s="5" t="s">
        <v>16</v>
      </c>
      <c r="AH96" s="5" t="s">
        <v>16</v>
      </c>
      <c r="AI96" s="14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 t="s">
        <v>40</v>
      </c>
      <c r="AU96" s="10"/>
      <c r="AV96" s="5" t="s">
        <v>16</v>
      </c>
      <c r="AW96" s="5" t="s">
        <v>16</v>
      </c>
      <c r="AX96" s="5" t="s">
        <v>16</v>
      </c>
      <c r="AY96" s="18" t="s">
        <v>16</v>
      </c>
      <c r="AZ96" s="18" t="s">
        <v>16</v>
      </c>
      <c r="BA96" s="5" t="s">
        <v>16</v>
      </c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 t="s">
        <v>40</v>
      </c>
      <c r="BM96" s="10"/>
      <c r="BN96" s="5" t="s">
        <v>16</v>
      </c>
      <c r="BO96" s="5" t="s">
        <v>16</v>
      </c>
      <c r="BP96" s="5" t="s">
        <v>16</v>
      </c>
      <c r="BQ96" s="5" t="s">
        <v>16</v>
      </c>
      <c r="BR96" s="5" t="s">
        <v>16</v>
      </c>
      <c r="BS96" s="18" t="s">
        <v>16</v>
      </c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</row>
    <row r="97" spans="1:85" x14ac:dyDescent="0.25">
      <c r="A97" s="10" t="s">
        <v>20</v>
      </c>
      <c r="B97" s="10">
        <v>60</v>
      </c>
      <c r="C97" s="10" t="s">
        <v>21</v>
      </c>
      <c r="D97" s="10"/>
      <c r="E97" s="10" t="s">
        <v>22</v>
      </c>
      <c r="F97" s="10">
        <v>391.3</v>
      </c>
      <c r="G97" s="10" t="s">
        <v>23</v>
      </c>
      <c r="H97" s="10"/>
      <c r="I97" s="10" t="s">
        <v>41</v>
      </c>
      <c r="J97" s="10" t="s">
        <v>4</v>
      </c>
      <c r="K97" s="10"/>
      <c r="L97" s="18" t="s">
        <v>18</v>
      </c>
      <c r="M97" s="5" t="s">
        <v>18</v>
      </c>
      <c r="N97" s="5" t="s">
        <v>18</v>
      </c>
      <c r="O97" s="5" t="s">
        <v>18</v>
      </c>
      <c r="P97" s="5" t="s">
        <v>18</v>
      </c>
      <c r="Q97" s="5" t="s">
        <v>18</v>
      </c>
      <c r="R97" s="10" t="s">
        <v>20</v>
      </c>
      <c r="S97" s="10">
        <v>30</v>
      </c>
      <c r="T97" s="10" t="s">
        <v>21</v>
      </c>
      <c r="U97" s="10"/>
      <c r="V97" s="10" t="s">
        <v>22</v>
      </c>
      <c r="W97" s="10">
        <v>391.3</v>
      </c>
      <c r="X97" s="10" t="s">
        <v>23</v>
      </c>
      <c r="Y97" s="10"/>
      <c r="Z97" s="10" t="s">
        <v>41</v>
      </c>
      <c r="AA97" s="10" t="s">
        <v>4</v>
      </c>
      <c r="AB97" s="10"/>
      <c r="AC97" s="5" t="s">
        <v>18</v>
      </c>
      <c r="AD97" s="18" t="s">
        <v>18</v>
      </c>
      <c r="AE97" s="18" t="s">
        <v>18</v>
      </c>
      <c r="AF97" s="5" t="s">
        <v>18</v>
      </c>
      <c r="AG97" s="5" t="s">
        <v>18</v>
      </c>
      <c r="AH97" s="5" t="s">
        <v>18</v>
      </c>
      <c r="AI97" s="14"/>
      <c r="AJ97" s="10"/>
      <c r="AK97" s="10" t="s">
        <v>20</v>
      </c>
      <c r="AL97" s="10">
        <v>30</v>
      </c>
      <c r="AM97" s="10" t="s">
        <v>21</v>
      </c>
      <c r="AN97" s="10"/>
      <c r="AO97" s="10" t="s">
        <v>22</v>
      </c>
      <c r="AP97" s="10">
        <v>391.3</v>
      </c>
      <c r="AQ97" s="10" t="s">
        <v>23</v>
      </c>
      <c r="AR97" s="10"/>
      <c r="AS97" s="10" t="s">
        <v>41</v>
      </c>
      <c r="AT97" s="10" t="s">
        <v>4</v>
      </c>
      <c r="AU97" s="10"/>
      <c r="AV97" s="5" t="s">
        <v>18</v>
      </c>
      <c r="AW97" s="5" t="s">
        <v>18</v>
      </c>
      <c r="AX97" s="5" t="s">
        <v>18</v>
      </c>
      <c r="AY97" s="18" t="s">
        <v>18</v>
      </c>
      <c r="AZ97" s="18" t="s">
        <v>18</v>
      </c>
      <c r="BA97" s="5" t="s">
        <v>18</v>
      </c>
      <c r="BB97" s="10"/>
      <c r="BC97" s="10" t="s">
        <v>20</v>
      </c>
      <c r="BD97" s="10">
        <v>30</v>
      </c>
      <c r="BE97" s="10" t="s">
        <v>21</v>
      </c>
      <c r="BF97" s="10"/>
      <c r="BG97" s="10" t="s">
        <v>22</v>
      </c>
      <c r="BH97" s="10">
        <v>391.3</v>
      </c>
      <c r="BI97" s="10" t="s">
        <v>23</v>
      </c>
      <c r="BJ97" s="10"/>
      <c r="BK97" s="10" t="s">
        <v>41</v>
      </c>
      <c r="BL97" s="10" t="s">
        <v>4</v>
      </c>
      <c r="BM97" s="10"/>
      <c r="BN97" s="5" t="s">
        <v>18</v>
      </c>
      <c r="BO97" s="5" t="s">
        <v>18</v>
      </c>
      <c r="BP97" s="5" t="s">
        <v>18</v>
      </c>
      <c r="BQ97" s="5" t="s">
        <v>18</v>
      </c>
      <c r="BR97" s="5" t="s">
        <v>18</v>
      </c>
      <c r="BS97" s="18" t="s">
        <v>18</v>
      </c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</row>
    <row r="98" spans="1:85" x14ac:dyDescent="0.25">
      <c r="A98" s="10" t="s">
        <v>24</v>
      </c>
      <c r="B98" s="10">
        <v>22</v>
      </c>
      <c r="C98" s="10" t="s">
        <v>21</v>
      </c>
      <c r="D98" s="10"/>
      <c r="E98" s="10" t="s">
        <v>25</v>
      </c>
      <c r="F98" s="10">
        <v>14.17</v>
      </c>
      <c r="G98" s="10" t="s">
        <v>23</v>
      </c>
      <c r="H98" s="10" t="s">
        <v>14</v>
      </c>
      <c r="I98" s="10">
        <v>12.5</v>
      </c>
      <c r="J98" s="10"/>
      <c r="K98" s="10"/>
      <c r="L98" s="10"/>
      <c r="M98" s="10"/>
      <c r="N98" s="10"/>
      <c r="O98" s="10"/>
      <c r="P98" s="10"/>
      <c r="Q98" s="14"/>
      <c r="R98" s="10" t="s">
        <v>24</v>
      </c>
      <c r="S98" s="10">
        <v>50</v>
      </c>
      <c r="T98" s="10" t="s">
        <v>21</v>
      </c>
      <c r="U98" s="10"/>
      <c r="V98" s="10" t="s">
        <v>25</v>
      </c>
      <c r="W98" s="10">
        <v>14.17</v>
      </c>
      <c r="X98" s="10" t="s">
        <v>23</v>
      </c>
      <c r="Y98" s="10" t="s">
        <v>14</v>
      </c>
      <c r="Z98" s="10">
        <v>12.5</v>
      </c>
      <c r="AA98" s="10"/>
      <c r="AB98" s="10"/>
      <c r="AC98" s="10"/>
      <c r="AD98" s="10"/>
      <c r="AE98" s="10"/>
      <c r="AF98" s="10"/>
      <c r="AG98" s="10"/>
      <c r="AH98" s="10"/>
      <c r="AI98" s="14"/>
      <c r="AJ98" s="10"/>
      <c r="AK98" s="10" t="s">
        <v>24</v>
      </c>
      <c r="AL98" s="10">
        <v>50</v>
      </c>
      <c r="AM98" s="10" t="s">
        <v>21</v>
      </c>
      <c r="AN98" s="10"/>
      <c r="AO98" s="10" t="s">
        <v>25</v>
      </c>
      <c r="AP98" s="10">
        <v>14.17</v>
      </c>
      <c r="AQ98" s="10" t="s">
        <v>23</v>
      </c>
      <c r="AR98" s="10" t="s">
        <v>14</v>
      </c>
      <c r="AS98" s="10">
        <v>12.5</v>
      </c>
      <c r="AT98" s="10"/>
      <c r="AU98" s="10"/>
      <c r="AV98" s="10"/>
      <c r="AW98" s="10"/>
      <c r="AX98" s="10"/>
      <c r="AY98" s="10"/>
      <c r="AZ98" s="10"/>
      <c r="BA98" s="14"/>
      <c r="BB98" s="10"/>
      <c r="BC98" s="10" t="s">
        <v>24</v>
      </c>
      <c r="BD98" s="10">
        <v>50</v>
      </c>
      <c r="BE98" s="10" t="s">
        <v>21</v>
      </c>
      <c r="BF98" s="10"/>
      <c r="BG98" s="10" t="s">
        <v>25</v>
      </c>
      <c r="BH98" s="10">
        <v>14.17</v>
      </c>
      <c r="BI98" s="10" t="s">
        <v>23</v>
      </c>
      <c r="BJ98" s="10" t="s">
        <v>14</v>
      </c>
      <c r="BK98" s="10">
        <v>12.5</v>
      </c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</row>
    <row r="99" spans="1:85" x14ac:dyDescent="0.25">
      <c r="A99" s="10" t="s">
        <v>26</v>
      </c>
      <c r="B99" s="10">
        <v>4</v>
      </c>
      <c r="C99" s="10" t="s">
        <v>21</v>
      </c>
      <c r="D99" s="10"/>
      <c r="E99" s="10"/>
      <c r="F99" s="10"/>
      <c r="G99" s="10"/>
      <c r="H99" s="10" t="s">
        <v>13</v>
      </c>
      <c r="I99" s="10">
        <v>10.96</v>
      </c>
      <c r="J99" s="10"/>
      <c r="K99" s="10"/>
      <c r="L99" s="10"/>
      <c r="M99" s="10"/>
      <c r="N99" s="10"/>
      <c r="O99" s="10"/>
      <c r="P99" s="10"/>
      <c r="Q99" s="14"/>
      <c r="R99" s="10" t="s">
        <v>26</v>
      </c>
      <c r="S99" s="10">
        <v>4</v>
      </c>
      <c r="T99" s="10" t="s">
        <v>21</v>
      </c>
      <c r="U99" s="10"/>
      <c r="V99" s="10"/>
      <c r="W99" s="10"/>
      <c r="X99" s="10"/>
      <c r="Y99" s="10" t="s">
        <v>13</v>
      </c>
      <c r="Z99" s="10">
        <v>10.96</v>
      </c>
      <c r="AA99" s="10"/>
      <c r="AB99" s="10"/>
      <c r="AC99" s="10"/>
      <c r="AD99" s="10"/>
      <c r="AE99" s="10"/>
      <c r="AF99" s="10"/>
      <c r="AG99" s="10"/>
      <c r="AH99" s="10"/>
      <c r="AI99" s="14"/>
      <c r="AJ99" s="10"/>
      <c r="AK99" s="10" t="s">
        <v>26</v>
      </c>
      <c r="AL99" s="10">
        <v>4</v>
      </c>
      <c r="AM99" s="10" t="s">
        <v>21</v>
      </c>
      <c r="AN99" s="10"/>
      <c r="AO99" s="10"/>
      <c r="AP99" s="10"/>
      <c r="AQ99" s="10"/>
      <c r="AR99" s="10" t="s">
        <v>13</v>
      </c>
      <c r="AS99" s="10">
        <v>10.96</v>
      </c>
      <c r="AT99" s="10"/>
      <c r="AU99" s="10"/>
      <c r="AV99" s="10"/>
      <c r="AW99" s="10"/>
      <c r="AX99" s="10"/>
      <c r="AY99" s="10"/>
      <c r="AZ99" s="10"/>
      <c r="BA99" s="14"/>
      <c r="BB99" s="10"/>
      <c r="BC99" s="10" t="s">
        <v>26</v>
      </c>
      <c r="BD99" s="10">
        <v>4</v>
      </c>
      <c r="BE99" s="10" t="s">
        <v>21</v>
      </c>
      <c r="BF99" s="10"/>
      <c r="BG99" s="10"/>
      <c r="BH99" s="10"/>
      <c r="BI99" s="10"/>
      <c r="BJ99" s="10" t="s">
        <v>13</v>
      </c>
      <c r="BK99" s="10">
        <v>10.96</v>
      </c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</row>
    <row r="100" spans="1:85" x14ac:dyDescent="0.25">
      <c r="A100" s="10" t="s">
        <v>27</v>
      </c>
      <c r="B100" s="10">
        <f>B98-B99</f>
        <v>18</v>
      </c>
      <c r="C100" s="10" t="s">
        <v>21</v>
      </c>
      <c r="D100" s="10"/>
      <c r="E100" s="10"/>
      <c r="F100" s="10"/>
      <c r="G100" s="10"/>
      <c r="H100" s="10" t="s">
        <v>15</v>
      </c>
      <c r="I100" s="10">
        <v>9.36</v>
      </c>
      <c r="J100" s="10"/>
      <c r="K100" s="10"/>
      <c r="L100" s="10"/>
      <c r="M100" s="10"/>
      <c r="N100" s="10"/>
      <c r="O100" s="10"/>
      <c r="P100" s="10"/>
      <c r="Q100" s="14"/>
      <c r="R100" s="10" t="s">
        <v>27</v>
      </c>
      <c r="S100" s="10">
        <f>S98-S99</f>
        <v>46</v>
      </c>
      <c r="T100" s="10" t="s">
        <v>21</v>
      </c>
      <c r="U100" s="10"/>
      <c r="V100" s="10"/>
      <c r="W100" s="10"/>
      <c r="X100" s="10"/>
      <c r="Y100" s="10" t="s">
        <v>15</v>
      </c>
      <c r="Z100" s="10">
        <v>9.36</v>
      </c>
      <c r="AA100" s="10"/>
      <c r="AB100" s="10"/>
      <c r="AC100" s="10"/>
      <c r="AD100" s="10"/>
      <c r="AE100" s="10"/>
      <c r="AF100" s="10"/>
      <c r="AG100" s="10"/>
      <c r="AH100" s="10"/>
      <c r="AI100" s="14"/>
      <c r="AJ100" s="10"/>
      <c r="AK100" s="10" t="s">
        <v>27</v>
      </c>
      <c r="AL100" s="10">
        <f>AL98-AL99</f>
        <v>46</v>
      </c>
      <c r="AM100" s="10" t="s">
        <v>21</v>
      </c>
      <c r="AN100" s="10"/>
      <c r="AO100" s="10"/>
      <c r="AP100" s="10"/>
      <c r="AQ100" s="10"/>
      <c r="AR100" s="10" t="s">
        <v>15</v>
      </c>
      <c r="AS100" s="10">
        <v>9.36</v>
      </c>
      <c r="AT100" s="10"/>
      <c r="AU100" s="10"/>
      <c r="AV100" s="10"/>
      <c r="AW100" s="10"/>
      <c r="AX100" s="10"/>
      <c r="AY100" s="10"/>
      <c r="AZ100" s="10"/>
      <c r="BA100" s="14"/>
      <c r="BB100" s="10"/>
      <c r="BC100" s="10" t="s">
        <v>27</v>
      </c>
      <c r="BD100" s="10">
        <f>BD98-BD99</f>
        <v>46</v>
      </c>
      <c r="BE100" s="10" t="s">
        <v>21</v>
      </c>
      <c r="BF100" s="10"/>
      <c r="BG100" s="10"/>
      <c r="BH100" s="10"/>
      <c r="BI100" s="10"/>
      <c r="BJ100" s="10" t="s">
        <v>15</v>
      </c>
      <c r="BK100" s="10">
        <v>9.36</v>
      </c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</row>
    <row r="101" spans="1:85" x14ac:dyDescent="0.25">
      <c r="A101" s="10"/>
      <c r="B101" s="10"/>
      <c r="C101" s="10"/>
      <c r="D101" s="10"/>
      <c r="E101" s="10"/>
      <c r="F101" s="10"/>
      <c r="G101" s="10"/>
      <c r="H101" s="10" t="s">
        <v>12</v>
      </c>
      <c r="I101" s="10">
        <v>7.82</v>
      </c>
      <c r="J101" s="10"/>
      <c r="K101" s="10"/>
      <c r="L101" s="10"/>
      <c r="M101" s="10"/>
      <c r="N101" s="10"/>
      <c r="O101" s="10"/>
      <c r="P101" s="10"/>
      <c r="Q101" s="14"/>
      <c r="R101" s="10"/>
      <c r="S101" s="10"/>
      <c r="T101" s="10"/>
      <c r="U101" s="10"/>
      <c r="V101" s="10"/>
      <c r="W101" s="10"/>
      <c r="X101" s="10"/>
      <c r="Y101" s="10" t="s">
        <v>12</v>
      </c>
      <c r="Z101" s="10">
        <v>7.82</v>
      </c>
      <c r="AA101" s="10"/>
      <c r="AB101" s="10"/>
      <c r="AC101" s="10"/>
      <c r="AD101" s="10"/>
      <c r="AE101" s="10"/>
      <c r="AF101" s="10"/>
      <c r="AG101" s="10"/>
      <c r="AH101" s="10"/>
      <c r="AI101" s="14"/>
      <c r="AJ101" s="10"/>
      <c r="AK101" s="10"/>
      <c r="AL101" s="10"/>
      <c r="AM101" s="10"/>
      <c r="AN101" s="10"/>
      <c r="AO101" s="10"/>
      <c r="AP101" s="10"/>
      <c r="AQ101" s="10"/>
      <c r="AR101" s="10" t="s">
        <v>12</v>
      </c>
      <c r="AS101" s="10">
        <v>7.82</v>
      </c>
      <c r="AT101" s="10"/>
      <c r="AU101" s="10"/>
      <c r="AV101" s="10"/>
      <c r="AW101" s="10"/>
      <c r="AX101" s="10"/>
      <c r="AY101" s="10"/>
      <c r="AZ101" s="10"/>
      <c r="BA101" s="14"/>
      <c r="BB101" s="10"/>
      <c r="BC101" s="10"/>
      <c r="BD101" s="10"/>
      <c r="BE101" s="10"/>
      <c r="BF101" s="10"/>
      <c r="BG101" s="10"/>
      <c r="BH101" s="10"/>
      <c r="BI101" s="10"/>
      <c r="BJ101" s="10" t="s">
        <v>12</v>
      </c>
      <c r="BK101" s="10">
        <v>7.82</v>
      </c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</row>
    <row r="102" spans="1:85" x14ac:dyDescent="0.25">
      <c r="A102" s="10"/>
      <c r="B102" s="10"/>
      <c r="C102" s="10"/>
      <c r="D102" s="10"/>
      <c r="E102" s="10"/>
      <c r="F102" s="10"/>
      <c r="G102" s="10"/>
      <c r="H102" s="10" t="s">
        <v>16</v>
      </c>
      <c r="I102" s="10">
        <v>6.28</v>
      </c>
      <c r="J102" s="10"/>
      <c r="K102" s="10"/>
      <c r="L102" s="10"/>
      <c r="M102" s="10"/>
      <c r="N102" s="10"/>
      <c r="O102" s="10"/>
      <c r="P102" s="10"/>
      <c r="Q102" s="14"/>
      <c r="R102" s="10"/>
      <c r="S102" s="10"/>
      <c r="T102" s="10"/>
      <c r="U102" s="10"/>
      <c r="V102" s="10"/>
      <c r="W102" s="10"/>
      <c r="X102" s="10"/>
      <c r="Y102" s="10" t="s">
        <v>16</v>
      </c>
      <c r="Z102" s="10">
        <v>6.28</v>
      </c>
      <c r="AA102" s="10"/>
      <c r="AB102" s="10"/>
      <c r="AC102" s="10"/>
      <c r="AD102" s="10"/>
      <c r="AE102" s="10"/>
      <c r="AF102" s="10"/>
      <c r="AG102" s="10"/>
      <c r="AH102" s="10"/>
      <c r="AI102" s="14"/>
      <c r="AJ102" s="10"/>
      <c r="AK102" s="10"/>
      <c r="AL102" s="10"/>
      <c r="AM102" s="10"/>
      <c r="AN102" s="10"/>
      <c r="AO102" s="10"/>
      <c r="AP102" s="10"/>
      <c r="AQ102" s="10"/>
      <c r="AR102" s="10" t="s">
        <v>16</v>
      </c>
      <c r="AS102" s="10">
        <v>6.28</v>
      </c>
      <c r="AT102" s="10"/>
      <c r="AU102" s="10"/>
      <c r="AV102" s="10"/>
      <c r="AW102" s="10"/>
      <c r="AX102" s="10"/>
      <c r="AY102" s="10"/>
      <c r="AZ102" s="10"/>
      <c r="BA102" s="14"/>
      <c r="BB102" s="10"/>
      <c r="BC102" s="10"/>
      <c r="BD102" s="10"/>
      <c r="BE102" s="10"/>
      <c r="BF102" s="10"/>
      <c r="BG102" s="10"/>
      <c r="BH102" s="10"/>
      <c r="BI102" s="10"/>
      <c r="BJ102" s="10" t="s">
        <v>16</v>
      </c>
      <c r="BK102" s="10">
        <v>6.28</v>
      </c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</row>
    <row r="103" spans="1:85" x14ac:dyDescent="0.25">
      <c r="A103" s="10"/>
      <c r="B103" s="10"/>
      <c r="C103" s="10"/>
      <c r="D103" s="10"/>
      <c r="E103" s="10"/>
      <c r="F103" s="10"/>
      <c r="G103" s="10"/>
      <c r="H103" s="10" t="s">
        <v>17</v>
      </c>
      <c r="I103" s="10">
        <v>4.62</v>
      </c>
      <c r="J103" s="10"/>
      <c r="K103" s="10"/>
      <c r="L103" s="10" t="s">
        <v>42</v>
      </c>
      <c r="M103" s="10">
        <f>((B106-B107)*F97)/(0.81*B97*F98)</f>
        <v>-1.8182504624910334</v>
      </c>
      <c r="N103" s="10"/>
      <c r="O103" s="10">
        <f>B105</f>
        <v>9</v>
      </c>
      <c r="P103" s="10"/>
      <c r="Q103" s="14"/>
      <c r="R103" s="10"/>
      <c r="S103" s="10"/>
      <c r="T103" s="10"/>
      <c r="U103" s="10"/>
      <c r="V103" s="10"/>
      <c r="W103" s="10"/>
      <c r="X103" s="10"/>
      <c r="Y103" s="10" t="s">
        <v>17</v>
      </c>
      <c r="Z103" s="10">
        <v>4.62</v>
      </c>
      <c r="AA103" s="10"/>
      <c r="AB103" s="10"/>
      <c r="AC103" s="10" t="s">
        <v>42</v>
      </c>
      <c r="AD103" s="10">
        <f>((S106-S107)*W97)/(0.81*S97*W98)</f>
        <v>-3.6365009249820668</v>
      </c>
      <c r="AE103" s="10"/>
      <c r="AF103" s="10">
        <f>S105</f>
        <v>9</v>
      </c>
      <c r="AG103" s="10"/>
      <c r="AH103" s="10"/>
      <c r="AI103" s="14"/>
      <c r="AJ103" s="10"/>
      <c r="AK103" s="10"/>
      <c r="AL103" s="10"/>
      <c r="AM103" s="10"/>
      <c r="AN103" s="10"/>
      <c r="AO103" s="10"/>
      <c r="AP103" s="10"/>
      <c r="AQ103" s="10"/>
      <c r="AR103" s="10" t="s">
        <v>17</v>
      </c>
      <c r="AS103" s="10">
        <v>4.62</v>
      </c>
      <c r="AT103" s="10"/>
      <c r="AU103" s="10"/>
      <c r="AV103" s="10" t="s">
        <v>42</v>
      </c>
      <c r="AW103" s="10">
        <f>((AL106-AL107)*AP97)/(0.81*AL97*AP98)</f>
        <v>-3.6365009249820668</v>
      </c>
      <c r="AX103" s="10"/>
      <c r="AY103" s="10">
        <f>AL105</f>
        <v>9</v>
      </c>
      <c r="AZ103" s="10"/>
      <c r="BA103" s="14"/>
      <c r="BB103" s="10"/>
      <c r="BC103" s="10"/>
      <c r="BD103" s="10"/>
      <c r="BE103" s="10"/>
      <c r="BF103" s="10"/>
      <c r="BG103" s="10"/>
      <c r="BH103" s="10"/>
      <c r="BI103" s="10"/>
      <c r="BJ103" s="10" t="s">
        <v>17</v>
      </c>
      <c r="BK103" s="10">
        <v>4.62</v>
      </c>
      <c r="BL103" s="10"/>
      <c r="BM103" s="10"/>
      <c r="BN103" s="10" t="s">
        <v>42</v>
      </c>
      <c r="BO103" s="10">
        <f>((BD106-BD107)*BH97)/(0.81*BD97*BH98)</f>
        <v>-3.6365009249820668</v>
      </c>
      <c r="BP103" s="10"/>
      <c r="BQ103" s="10">
        <f>BD105</f>
        <v>9</v>
      </c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</row>
    <row r="104" spans="1:85" x14ac:dyDescent="0.25">
      <c r="A104" s="10"/>
      <c r="B104" s="10"/>
      <c r="C104" s="10"/>
      <c r="D104" s="10"/>
      <c r="E104" s="10"/>
      <c r="F104" s="10"/>
      <c r="G104" s="10"/>
      <c r="H104" s="10" t="s">
        <v>18</v>
      </c>
      <c r="I104" s="10">
        <v>3.08</v>
      </c>
      <c r="J104" s="10"/>
      <c r="K104" s="10"/>
      <c r="L104" s="10" t="s">
        <v>43</v>
      </c>
      <c r="M104" s="10">
        <f>B107/B106</f>
        <v>2.0389610389610389</v>
      </c>
      <c r="N104" s="10" t="s">
        <v>44</v>
      </c>
      <c r="O104" s="10">
        <f>(0.0035/0.00196)*M104</f>
        <v>3.6410018552875698</v>
      </c>
      <c r="P104" s="10"/>
      <c r="Q104" s="14"/>
      <c r="R104" s="10"/>
      <c r="S104" s="10"/>
      <c r="T104" s="10"/>
      <c r="U104" s="10"/>
      <c r="V104" s="10"/>
      <c r="W104" s="10"/>
      <c r="X104" s="10"/>
      <c r="Y104" s="10" t="s">
        <v>18</v>
      </c>
      <c r="Z104" s="10">
        <v>3.08</v>
      </c>
      <c r="AA104" s="10"/>
      <c r="AB104" s="10"/>
      <c r="AC104" s="10" t="s">
        <v>43</v>
      </c>
      <c r="AD104" s="10">
        <f>S107/S106</f>
        <v>2.0389610389610389</v>
      </c>
      <c r="AE104" s="10" t="s">
        <v>44</v>
      </c>
      <c r="AF104" s="10">
        <f>(0.0035/0.00196)*AD104</f>
        <v>3.6410018552875698</v>
      </c>
      <c r="AG104" s="10"/>
      <c r="AH104" s="10"/>
      <c r="AI104" s="14"/>
      <c r="AJ104" s="10"/>
      <c r="AK104" s="10"/>
      <c r="AL104" s="10"/>
      <c r="AM104" s="10"/>
      <c r="AN104" s="10"/>
      <c r="AO104" s="10"/>
      <c r="AP104" s="10"/>
      <c r="AQ104" s="10"/>
      <c r="AR104" s="10" t="s">
        <v>18</v>
      </c>
      <c r="AS104" s="10">
        <v>3.08</v>
      </c>
      <c r="AT104" s="10"/>
      <c r="AU104" s="10"/>
      <c r="AV104" s="10" t="s">
        <v>43</v>
      </c>
      <c r="AW104" s="10">
        <f>AL107/AL106</f>
        <v>2.0389610389610389</v>
      </c>
      <c r="AX104" s="10" t="s">
        <v>44</v>
      </c>
      <c r="AY104" s="10">
        <f>(0.0035/0.00196)*AW104</f>
        <v>3.6410018552875698</v>
      </c>
      <c r="AZ104" s="10"/>
      <c r="BA104" s="14"/>
      <c r="BB104" s="10"/>
      <c r="BC104" s="10"/>
      <c r="BD104" s="10"/>
      <c r="BE104" s="10"/>
      <c r="BF104" s="10"/>
      <c r="BG104" s="10"/>
      <c r="BH104" s="10"/>
      <c r="BI104" s="10"/>
      <c r="BJ104" s="10" t="s">
        <v>18</v>
      </c>
      <c r="BK104" s="10">
        <v>3.08</v>
      </c>
      <c r="BL104" s="10"/>
      <c r="BM104" s="10"/>
      <c r="BN104" s="10" t="s">
        <v>43</v>
      </c>
      <c r="BO104" s="10">
        <f>BD107/BD106</f>
        <v>2.0389610389610389</v>
      </c>
      <c r="BP104" s="10" t="s">
        <v>44</v>
      </c>
      <c r="BQ104" s="10">
        <f>(0.0035/0.00196)*BO104</f>
        <v>3.6410018552875698</v>
      </c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</row>
    <row r="105" spans="1:85" x14ac:dyDescent="0.25">
      <c r="A105" s="10"/>
      <c r="B105" s="10">
        <v>9</v>
      </c>
      <c r="C105" s="10" t="s">
        <v>28</v>
      </c>
      <c r="D105" s="10"/>
      <c r="E105" s="10"/>
      <c r="F105" s="10"/>
      <c r="G105" s="10"/>
      <c r="H105" s="10"/>
      <c r="I105" s="10"/>
      <c r="J105" s="10"/>
      <c r="K105" s="10"/>
      <c r="L105" s="10" t="s">
        <v>45</v>
      </c>
      <c r="M105" s="10">
        <f>(B106*F97)/(B97*B100*F98)</f>
        <v>7.8752973156642883E-2</v>
      </c>
      <c r="N105" s="10"/>
      <c r="O105" s="10"/>
      <c r="P105" s="10"/>
      <c r="Q105" s="14"/>
      <c r="R105" s="10"/>
      <c r="S105" s="10">
        <v>9</v>
      </c>
      <c r="T105" s="10" t="s">
        <v>28</v>
      </c>
      <c r="U105" s="10"/>
      <c r="V105" s="10"/>
      <c r="W105" s="10"/>
      <c r="X105" s="10"/>
      <c r="Y105" s="10"/>
      <c r="Z105" s="10"/>
      <c r="AA105" s="10"/>
      <c r="AB105" s="10"/>
      <c r="AC105" s="10" t="s">
        <v>45</v>
      </c>
      <c r="AD105" s="10">
        <f>(S106*W97)/(S97*S100*W98)</f>
        <v>6.1632761600850954E-2</v>
      </c>
      <c r="AE105" s="10"/>
      <c r="AF105" s="10"/>
      <c r="AG105" s="10"/>
      <c r="AH105" s="10"/>
      <c r="AI105" s="14"/>
      <c r="AJ105" s="10"/>
      <c r="AK105" s="10"/>
      <c r="AL105" s="10">
        <v>9</v>
      </c>
      <c r="AM105" s="10" t="s">
        <v>28</v>
      </c>
      <c r="AN105" s="10"/>
      <c r="AO105" s="10"/>
      <c r="AP105" s="10"/>
      <c r="AQ105" s="10"/>
      <c r="AR105" s="10"/>
      <c r="AS105" s="10"/>
      <c r="AT105" s="10"/>
      <c r="AU105" s="10"/>
      <c r="AV105" s="10" t="s">
        <v>45</v>
      </c>
      <c r="AW105" s="10">
        <f>(AL106*AP97)/(AL97*AL100*AP98)</f>
        <v>6.1632761600850954E-2</v>
      </c>
      <c r="AX105" s="10"/>
      <c r="AY105" s="10"/>
      <c r="AZ105" s="10"/>
      <c r="BA105" s="14"/>
      <c r="BB105" s="10"/>
      <c r="BC105" s="10"/>
      <c r="BD105" s="10">
        <v>9</v>
      </c>
      <c r="BE105" s="10" t="s">
        <v>28</v>
      </c>
      <c r="BF105" s="10"/>
      <c r="BG105" s="10"/>
      <c r="BH105" s="10"/>
      <c r="BI105" s="10"/>
      <c r="BJ105" s="10"/>
      <c r="BK105" s="10"/>
      <c r="BL105" s="10"/>
      <c r="BM105" s="10"/>
      <c r="BN105" s="10" t="s">
        <v>45</v>
      </c>
      <c r="BO105" s="10">
        <f>(BD106*BH97)/(BD97*BD100*BH98)</f>
        <v>6.1632761600850954E-2</v>
      </c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</row>
    <row r="106" spans="1:85" x14ac:dyDescent="0.25">
      <c r="A106" s="10" t="s">
        <v>29</v>
      </c>
      <c r="B106" s="10">
        <f>I104</f>
        <v>3.08</v>
      </c>
      <c r="C106" s="10">
        <f>B107</f>
        <v>6.28</v>
      </c>
      <c r="D106" s="10"/>
      <c r="E106" s="10"/>
      <c r="F106" s="10"/>
      <c r="G106" s="10"/>
      <c r="H106" s="10"/>
      <c r="I106" s="10"/>
      <c r="J106" s="10"/>
      <c r="K106" s="10"/>
      <c r="L106" s="10" t="s">
        <v>46</v>
      </c>
      <c r="M106" s="10">
        <f>(M105/(2*0.81))*((1-O104)+SQRT(((1-O104)^2)+((4*0.81*O104/M105)*B99/B100)))*B100</f>
        <v>3.241380612074356</v>
      </c>
      <c r="N106" s="10"/>
      <c r="O106" s="10"/>
      <c r="P106" s="10"/>
      <c r="Q106" s="14"/>
      <c r="R106" s="10" t="s">
        <v>29</v>
      </c>
      <c r="S106" s="10">
        <f>Z104</f>
        <v>3.08</v>
      </c>
      <c r="T106" s="10">
        <f>S107</f>
        <v>6.28</v>
      </c>
      <c r="U106" s="10"/>
      <c r="V106" s="10"/>
      <c r="W106" s="10"/>
      <c r="X106" s="10"/>
      <c r="Y106" s="10"/>
      <c r="Z106" s="10"/>
      <c r="AA106" s="10"/>
      <c r="AB106" s="10"/>
      <c r="AC106" s="10" t="s">
        <v>46</v>
      </c>
      <c r="AD106" s="10">
        <f>(AD105/(2*0.81))*((1-AF104)+SQRT(((1-AF104)^2)+((4*0.81*AF104/AD105)*S99/S100)))*S100</f>
        <v>3.8832569443279761</v>
      </c>
      <c r="AE106" s="10"/>
      <c r="AF106" s="10"/>
      <c r="AG106" s="10"/>
      <c r="AH106" s="10"/>
      <c r="AI106" s="14"/>
      <c r="AJ106" s="10"/>
      <c r="AK106" s="10" t="s">
        <v>29</v>
      </c>
      <c r="AL106" s="10">
        <f>AS104</f>
        <v>3.08</v>
      </c>
      <c r="AM106" s="10">
        <f>AL107</f>
        <v>6.28</v>
      </c>
      <c r="AN106" s="10"/>
      <c r="AO106" s="10"/>
      <c r="AP106" s="10"/>
      <c r="AQ106" s="10"/>
      <c r="AR106" s="10"/>
      <c r="AS106" s="10"/>
      <c r="AT106" s="10"/>
      <c r="AU106" s="10"/>
      <c r="AV106" s="10" t="s">
        <v>46</v>
      </c>
      <c r="AW106" s="10">
        <f>(AW105/(2*0.81))*((1-AY104)+SQRT(((1-AY104)^2)+((4*0.81*AY104/AW105)*AL99/AL100)))*AL100</f>
        <v>3.8832569443279761</v>
      </c>
      <c r="AX106" s="10"/>
      <c r="AY106" s="10"/>
      <c r="AZ106" s="10"/>
      <c r="BA106" s="14"/>
      <c r="BB106" s="10"/>
      <c r="BC106" s="10" t="s">
        <v>29</v>
      </c>
      <c r="BD106" s="10">
        <f>BK104</f>
        <v>3.08</v>
      </c>
      <c r="BE106" s="10">
        <f>BD107</f>
        <v>6.28</v>
      </c>
      <c r="BF106" s="10"/>
      <c r="BG106" s="10"/>
      <c r="BH106" s="10"/>
      <c r="BI106" s="10"/>
      <c r="BJ106" s="10"/>
      <c r="BK106" s="10"/>
      <c r="BL106" s="10"/>
      <c r="BM106" s="10"/>
      <c r="BN106" s="10" t="s">
        <v>46</v>
      </c>
      <c r="BO106" s="10">
        <f>(BO105/(2*0.81))*((1-BQ104)+SQRT(((1-BQ104)^2)+((4*0.81*BQ104/BO105)*BD99/BD100)))*BD100</f>
        <v>3.8832569443279761</v>
      </c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</row>
    <row r="107" spans="1:85" x14ac:dyDescent="0.25">
      <c r="A107" s="10" t="s">
        <v>30</v>
      </c>
      <c r="B107" s="10">
        <f>I102</f>
        <v>6.28</v>
      </c>
      <c r="C107" s="10">
        <f>B106</f>
        <v>3.08</v>
      </c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4"/>
      <c r="R107" s="10" t="s">
        <v>30</v>
      </c>
      <c r="S107" s="10">
        <f>Z102</f>
        <v>6.28</v>
      </c>
      <c r="T107" s="10">
        <f>S106</f>
        <v>3.08</v>
      </c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4"/>
      <c r="AJ107" s="10"/>
      <c r="AK107" s="10" t="s">
        <v>30</v>
      </c>
      <c r="AL107" s="10">
        <f>AS102</f>
        <v>6.28</v>
      </c>
      <c r="AM107" s="10">
        <f>AL106</f>
        <v>3.08</v>
      </c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4"/>
      <c r="BB107" s="10"/>
      <c r="BC107" s="10" t="s">
        <v>30</v>
      </c>
      <c r="BD107" s="10">
        <f>BK102</f>
        <v>6.28</v>
      </c>
      <c r="BE107" s="10">
        <f>BD106</f>
        <v>3.08</v>
      </c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</row>
    <row r="108" spans="1:85" x14ac:dyDescent="0.25">
      <c r="A108" s="10" t="s">
        <v>31</v>
      </c>
      <c r="B108" s="10">
        <f>M106</f>
        <v>3.241380612074356</v>
      </c>
      <c r="C108" s="10">
        <f>M111</f>
        <v>3.764137654351785</v>
      </c>
      <c r="D108" s="10"/>
      <c r="E108" s="10"/>
      <c r="F108" s="10"/>
      <c r="G108" s="10"/>
      <c r="H108" s="10"/>
      <c r="I108" s="10"/>
      <c r="J108" s="10"/>
      <c r="K108" s="10"/>
      <c r="L108" s="10" t="s">
        <v>42</v>
      </c>
      <c r="M108" s="10">
        <f>((C106-C107)*F97)/(0.81*B97*F98)</f>
        <v>1.8182504624910334</v>
      </c>
      <c r="N108" s="10"/>
      <c r="O108" s="10" t="str">
        <f>C105</f>
        <v>9'</v>
      </c>
      <c r="P108" s="10"/>
      <c r="Q108" s="14"/>
      <c r="R108" s="10" t="s">
        <v>31</v>
      </c>
      <c r="S108" s="10">
        <f>AD106</f>
        <v>3.8832569443279761</v>
      </c>
      <c r="T108" s="10">
        <f>AD111</f>
        <v>5.4628966302146518</v>
      </c>
      <c r="U108" s="10"/>
      <c r="V108" s="10"/>
      <c r="W108" s="10"/>
      <c r="X108" s="10"/>
      <c r="Y108" s="10"/>
      <c r="Z108" s="10"/>
      <c r="AA108" s="10"/>
      <c r="AB108" s="10"/>
      <c r="AC108" s="10" t="s">
        <v>42</v>
      </c>
      <c r="AD108" s="10">
        <f>((T106-T107)*W97)/(0.81*S97*W98)</f>
        <v>3.6365009249820668</v>
      </c>
      <c r="AE108" s="10"/>
      <c r="AF108" s="10" t="str">
        <f>T105</f>
        <v>9'</v>
      </c>
      <c r="AG108" s="10"/>
      <c r="AH108" s="10"/>
      <c r="AI108" s="14"/>
      <c r="AJ108" s="10"/>
      <c r="AK108" s="10" t="s">
        <v>31</v>
      </c>
      <c r="AL108" s="10">
        <f>AW106</f>
        <v>3.8832569443279761</v>
      </c>
      <c r="AM108" s="10">
        <f>AW111</f>
        <v>5.4628966302146518</v>
      </c>
      <c r="AN108" s="10"/>
      <c r="AO108" s="10"/>
      <c r="AP108" s="10"/>
      <c r="AQ108" s="10"/>
      <c r="AR108" s="10"/>
      <c r="AS108" s="10"/>
      <c r="AT108" s="10"/>
      <c r="AU108" s="10"/>
      <c r="AV108" s="10" t="s">
        <v>42</v>
      </c>
      <c r="AW108" s="10">
        <f>((AM106-AM107)*AP97)/(0.81*AL97*AP98)</f>
        <v>3.6365009249820668</v>
      </c>
      <c r="AX108" s="10"/>
      <c r="AY108" s="10" t="str">
        <f>AM105</f>
        <v>9'</v>
      </c>
      <c r="AZ108" s="10"/>
      <c r="BA108" s="14"/>
      <c r="BB108" s="10"/>
      <c r="BC108" s="10" t="s">
        <v>31</v>
      </c>
      <c r="BD108" s="10">
        <f>BO106</f>
        <v>3.8832569443279761</v>
      </c>
      <c r="BE108" s="10">
        <f>BO111</f>
        <v>5.4628966302146518</v>
      </c>
      <c r="BF108" s="10"/>
      <c r="BG108" s="10"/>
      <c r="BH108" s="10"/>
      <c r="BI108" s="10"/>
      <c r="BJ108" s="10"/>
      <c r="BK108" s="10"/>
      <c r="BL108" s="10"/>
      <c r="BM108" s="10"/>
      <c r="BN108" s="10" t="s">
        <v>42</v>
      </c>
      <c r="BO108" s="10">
        <f>((BE106-BE107)*BH97)/(0.81*BD97*BH98)</f>
        <v>3.6365009249820668</v>
      </c>
      <c r="BP108" s="10"/>
      <c r="BQ108" s="10" t="str">
        <f>BE105</f>
        <v>9'</v>
      </c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</row>
    <row r="109" spans="1:85" x14ac:dyDescent="0.25">
      <c r="A109" s="10" t="s">
        <v>32</v>
      </c>
      <c r="B109" s="10">
        <f>(B108-B99)/B108*0.0035</f>
        <v>-8.1914720161189308E-4</v>
      </c>
      <c r="C109" s="10">
        <f>(C108-B99)/C108*0.0035</f>
        <v>-2.1931137635584509E-4</v>
      </c>
      <c r="D109" s="10"/>
      <c r="E109" s="10"/>
      <c r="F109" s="10"/>
      <c r="G109" s="10"/>
      <c r="H109" s="10"/>
      <c r="I109" s="10"/>
      <c r="J109" s="10"/>
      <c r="K109" s="10"/>
      <c r="L109" s="10" t="s">
        <v>43</v>
      </c>
      <c r="M109" s="10">
        <f>C107/C106</f>
        <v>0.49044585987261147</v>
      </c>
      <c r="N109" s="10" t="s">
        <v>44</v>
      </c>
      <c r="O109" s="10">
        <f>(0.0035/0.00196)*M109</f>
        <v>0.87579617834394907</v>
      </c>
      <c r="P109" s="10"/>
      <c r="Q109" s="14"/>
      <c r="R109" s="10" t="s">
        <v>32</v>
      </c>
      <c r="S109" s="10">
        <f>(S108-S99)/S108*0.0035</f>
        <v>-1.0522113285573352E-4</v>
      </c>
      <c r="T109" s="10">
        <f>(T108-S99)/T108*0.0035</f>
        <v>9.3725701808677593E-4</v>
      </c>
      <c r="U109" s="10"/>
      <c r="V109" s="10"/>
      <c r="W109" s="10"/>
      <c r="X109" s="10"/>
      <c r="Y109" s="10"/>
      <c r="Z109" s="10"/>
      <c r="AA109" s="10"/>
      <c r="AB109" s="10"/>
      <c r="AC109" s="10" t="s">
        <v>43</v>
      </c>
      <c r="AD109" s="10">
        <f>T107/T106</f>
        <v>0.49044585987261147</v>
      </c>
      <c r="AE109" s="10" t="s">
        <v>44</v>
      </c>
      <c r="AF109" s="10">
        <f>(0.0035/0.00196)*AD109</f>
        <v>0.87579617834394907</v>
      </c>
      <c r="AG109" s="10"/>
      <c r="AH109" s="10"/>
      <c r="AI109" s="14"/>
      <c r="AJ109" s="10"/>
      <c r="AK109" s="10" t="s">
        <v>32</v>
      </c>
      <c r="AL109" s="10">
        <f>(AL108-AL99)/AL108*0.0035</f>
        <v>-1.0522113285573352E-4</v>
      </c>
      <c r="AM109" s="10">
        <f>(AM108-AL99)/AM108*0.0035</f>
        <v>9.3725701808677593E-4</v>
      </c>
      <c r="AN109" s="10"/>
      <c r="AO109" s="10"/>
      <c r="AP109" s="10"/>
      <c r="AQ109" s="10"/>
      <c r="AR109" s="10"/>
      <c r="AS109" s="10"/>
      <c r="AT109" s="10"/>
      <c r="AU109" s="10"/>
      <c r="AV109" s="10" t="s">
        <v>43</v>
      </c>
      <c r="AW109" s="10">
        <f>AM107/AM106</f>
        <v>0.49044585987261147</v>
      </c>
      <c r="AX109" s="10" t="s">
        <v>44</v>
      </c>
      <c r="AY109" s="10">
        <f>(0.0035/0.00196)*AW109</f>
        <v>0.87579617834394907</v>
      </c>
      <c r="AZ109" s="10"/>
      <c r="BA109" s="14"/>
      <c r="BB109" s="10"/>
      <c r="BC109" s="10" t="s">
        <v>32</v>
      </c>
      <c r="BD109" s="10">
        <f>(BD108-BD99)/BD108*0.0035</f>
        <v>-1.0522113285573352E-4</v>
      </c>
      <c r="BE109" s="10">
        <f>(BE108-BD99)/BE108*0.0035</f>
        <v>9.3725701808677593E-4</v>
      </c>
      <c r="BF109" s="10"/>
      <c r="BG109" s="10"/>
      <c r="BH109" s="10"/>
      <c r="BI109" s="10"/>
      <c r="BJ109" s="10"/>
      <c r="BK109" s="10"/>
      <c r="BL109" s="10"/>
      <c r="BM109" s="10"/>
      <c r="BN109" s="10" t="s">
        <v>43</v>
      </c>
      <c r="BO109" s="10">
        <f>BE107/BE106</f>
        <v>0.49044585987261147</v>
      </c>
      <c r="BP109" s="10" t="s">
        <v>44</v>
      </c>
      <c r="BQ109" s="10">
        <f>(0.0035/0.00196)*BO109</f>
        <v>0.87579617834394907</v>
      </c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</row>
    <row r="110" spans="1:85" x14ac:dyDescent="0.25">
      <c r="A110" s="10" t="s">
        <v>33</v>
      </c>
      <c r="B110" s="10">
        <f>B109*200000</f>
        <v>-163.82944032237862</v>
      </c>
      <c r="C110" s="10">
        <f>C109*200000</f>
        <v>-43.862275271169018</v>
      </c>
      <c r="D110" s="10"/>
      <c r="E110" s="10"/>
      <c r="F110" s="10"/>
      <c r="G110" s="10"/>
      <c r="H110" s="10"/>
      <c r="I110" s="10"/>
      <c r="J110" s="10"/>
      <c r="K110" s="10"/>
      <c r="L110" s="10" t="s">
        <v>45</v>
      </c>
      <c r="M110" s="10">
        <f>(C106*F97)/(B97*B100*F98)</f>
        <v>0.16057424396873937</v>
      </c>
      <c r="N110" s="10"/>
      <c r="O110" s="10"/>
      <c r="P110" s="10"/>
      <c r="Q110" s="14"/>
      <c r="R110" s="10" t="s">
        <v>33</v>
      </c>
      <c r="S110" s="10">
        <f>S109*200000</f>
        <v>-21.044226571146705</v>
      </c>
      <c r="T110" s="10">
        <f>T109*200000</f>
        <v>187.4514036173552</v>
      </c>
      <c r="U110" s="10"/>
      <c r="V110" s="10"/>
      <c r="W110" s="10"/>
      <c r="X110" s="10"/>
      <c r="Y110" s="10"/>
      <c r="Z110" s="10"/>
      <c r="AA110" s="10"/>
      <c r="AB110" s="10"/>
      <c r="AC110" s="10" t="s">
        <v>45</v>
      </c>
      <c r="AD110" s="10">
        <f>(T106*W97)/(S97*S100*W98)</f>
        <v>0.1256667996277091</v>
      </c>
      <c r="AE110" s="10"/>
      <c r="AF110" s="10"/>
      <c r="AG110" s="10"/>
      <c r="AH110" s="10"/>
      <c r="AI110" s="14"/>
      <c r="AJ110" s="10"/>
      <c r="AK110" s="10" t="s">
        <v>33</v>
      </c>
      <c r="AL110" s="10">
        <f>AL109*200000</f>
        <v>-21.044226571146705</v>
      </c>
      <c r="AM110" s="10">
        <f>AM109*200000</f>
        <v>187.4514036173552</v>
      </c>
      <c r="AN110" s="10"/>
      <c r="AO110" s="10"/>
      <c r="AP110" s="10"/>
      <c r="AQ110" s="10"/>
      <c r="AR110" s="10"/>
      <c r="AS110" s="10"/>
      <c r="AT110" s="10"/>
      <c r="AU110" s="10"/>
      <c r="AV110" s="10" t="s">
        <v>45</v>
      </c>
      <c r="AW110" s="10">
        <f>(AM106*AP97)/(AL97*AL100*AP98)</f>
        <v>0.1256667996277091</v>
      </c>
      <c r="AX110" s="10"/>
      <c r="AY110" s="10"/>
      <c r="AZ110" s="10"/>
      <c r="BA110" s="14"/>
      <c r="BB110" s="10"/>
      <c r="BC110" s="10" t="s">
        <v>33</v>
      </c>
      <c r="BD110" s="10">
        <f>BD109*200000</f>
        <v>-21.044226571146705</v>
      </c>
      <c r="BE110" s="10">
        <f>BE109*200000</f>
        <v>187.4514036173552</v>
      </c>
      <c r="BF110" s="10"/>
      <c r="BG110" s="10"/>
      <c r="BH110" s="10"/>
      <c r="BI110" s="10"/>
      <c r="BJ110" s="10"/>
      <c r="BK110" s="10"/>
      <c r="BL110" s="10"/>
      <c r="BM110" s="10"/>
      <c r="BN110" s="10" t="s">
        <v>45</v>
      </c>
      <c r="BO110" s="10">
        <f>(BE106*BH97)/(BD97*BD100*BH98)</f>
        <v>0.1256667996277091</v>
      </c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</row>
    <row r="111" spans="1:85" x14ac:dyDescent="0.25">
      <c r="A111" s="10" t="s">
        <v>34</v>
      </c>
      <c r="B111" s="10">
        <f>IF(ABS(B110)&gt;F97,F97*SIGN(B110),B110)</f>
        <v>-163.82944032237862</v>
      </c>
      <c r="C111" s="10">
        <f>IF(ABS(C110)&gt;F97,F97*SIGN(C110),C110)</f>
        <v>-43.862275271169018</v>
      </c>
      <c r="D111" s="10"/>
      <c r="E111" s="10"/>
      <c r="F111" s="10"/>
      <c r="G111" s="10"/>
      <c r="H111" s="10"/>
      <c r="I111" s="10"/>
      <c r="J111" s="10"/>
      <c r="K111" s="10"/>
      <c r="L111" s="10" t="s">
        <v>46</v>
      </c>
      <c r="M111" s="10">
        <f>(M110/(2*0.81))*((1-O109)+SQRT(((1-O109)^2)+((4*0.81*O109/M110)*B99/B100)))*B100</f>
        <v>3.764137654351785</v>
      </c>
      <c r="N111" s="10"/>
      <c r="O111" s="10"/>
      <c r="P111" s="10"/>
      <c r="Q111" s="14"/>
      <c r="R111" s="10" t="s">
        <v>34</v>
      </c>
      <c r="S111" s="10">
        <f>IF(ABS(S110)&gt;W97,W97*SIGN(S110),S110)</f>
        <v>-21.044226571146705</v>
      </c>
      <c r="T111" s="10">
        <f>IF(ABS(T110)&gt;W97,W97*SIGN(T110),T110)</f>
        <v>187.4514036173552</v>
      </c>
      <c r="U111" s="10"/>
      <c r="V111" s="10"/>
      <c r="W111" s="10"/>
      <c r="X111" s="10"/>
      <c r="Y111" s="10"/>
      <c r="Z111" s="10"/>
      <c r="AA111" s="10"/>
      <c r="AB111" s="10"/>
      <c r="AC111" s="10" t="s">
        <v>46</v>
      </c>
      <c r="AD111" s="10">
        <f>(AD110/(2*0.81))*((1-AF109)+SQRT(((1-AF109)^2)+((4*0.81*AF109/AD110)*S99/S100)))*S100</f>
        <v>5.4628966302146518</v>
      </c>
      <c r="AE111" s="10"/>
      <c r="AF111" s="10"/>
      <c r="AG111" s="10"/>
      <c r="AH111" s="10"/>
      <c r="AI111" s="14"/>
      <c r="AJ111" s="10"/>
      <c r="AK111" s="10" t="s">
        <v>34</v>
      </c>
      <c r="AL111" s="10">
        <f>IF(ABS(AL110)&gt;AP97,AP97*SIGN(AL110),AL110)</f>
        <v>-21.044226571146705</v>
      </c>
      <c r="AM111" s="10">
        <f>IF(ABS(AM110)&gt;AP97,AP97*SIGN(AM110),AM110)</f>
        <v>187.4514036173552</v>
      </c>
      <c r="AN111" s="10"/>
      <c r="AO111" s="10"/>
      <c r="AP111" s="10"/>
      <c r="AQ111" s="10"/>
      <c r="AR111" s="10"/>
      <c r="AS111" s="10"/>
      <c r="AT111" s="10"/>
      <c r="AU111" s="10"/>
      <c r="AV111" s="10" t="s">
        <v>46</v>
      </c>
      <c r="AW111" s="10">
        <f>(AW110/(2*0.81))*((1-AY109)+SQRT(((1-AY109)^2)+((4*0.81*AY109/AW110)*AL99/AL100)))*AL100</f>
        <v>5.4628966302146518</v>
      </c>
      <c r="AX111" s="10"/>
      <c r="AY111" s="10"/>
      <c r="AZ111" s="10"/>
      <c r="BA111" s="14"/>
      <c r="BB111" s="10"/>
      <c r="BC111" s="10" t="s">
        <v>34</v>
      </c>
      <c r="BD111" s="10">
        <f>IF(ABS(BD110)&gt;BH97,BH97*SIGN(BD110),BD110)</f>
        <v>-21.044226571146705</v>
      </c>
      <c r="BE111" s="10">
        <f>IF(ABS(BE110)&gt;BH97,BH97*SIGN(BE110),BE110)</f>
        <v>187.4514036173552</v>
      </c>
      <c r="BF111" s="10"/>
      <c r="BG111" s="10"/>
      <c r="BH111" s="10"/>
      <c r="BI111" s="10"/>
      <c r="BJ111" s="10"/>
      <c r="BK111" s="10"/>
      <c r="BL111" s="10"/>
      <c r="BM111" s="10"/>
      <c r="BN111" s="10" t="s">
        <v>46</v>
      </c>
      <c r="BO111" s="10">
        <f>(BO110/(2*0.81))*((1-BQ109)+SQRT(((1-BQ109)^2)+((4*0.81*BQ109/BO110)*BD99/BD100)))*BD100</f>
        <v>5.4628966302146518</v>
      </c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</row>
    <row r="112" spans="1:85" x14ac:dyDescent="0.25">
      <c r="A112" s="10" t="s">
        <v>35</v>
      </c>
      <c r="B112" s="10">
        <f>0.81*B97*B108*F98/10</f>
        <v>223.22156550723503</v>
      </c>
      <c r="C112" s="10">
        <f>0.81*B97*C108*F98/10</f>
        <v>259.22185653212091</v>
      </c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4"/>
      <c r="R112" s="10" t="s">
        <v>35</v>
      </c>
      <c r="S112" s="10">
        <f>0.81*S97*S108*W98/10</f>
        <v>133.71257468973963</v>
      </c>
      <c r="T112" s="10">
        <f>0.81*S97*T108*W98/10</f>
        <v>188.10446595784416</v>
      </c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4"/>
      <c r="AJ112" s="10"/>
      <c r="AK112" s="10" t="s">
        <v>35</v>
      </c>
      <c r="AL112" s="10">
        <f>0.81*AL97*AL108*AP98/10</f>
        <v>133.71257468973963</v>
      </c>
      <c r="AM112" s="10">
        <f>0.81*AL97*AM108*AP98/10</f>
        <v>188.10446595784416</v>
      </c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4"/>
      <c r="BB112" s="10"/>
      <c r="BC112" s="10" t="s">
        <v>35</v>
      </c>
      <c r="BD112" s="10">
        <f>0.81*BD97*BD108*BH98/10</f>
        <v>133.71257468973963</v>
      </c>
      <c r="BE112" s="10">
        <f>0.81*BD97*BE108*BH98/10</f>
        <v>188.10446595784416</v>
      </c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</row>
    <row r="113" spans="1:85" x14ac:dyDescent="0.25">
      <c r="A113" s="10" t="s">
        <v>36</v>
      </c>
      <c r="B113" s="10">
        <f>B107*B111/10</f>
        <v>-102.88488852245378</v>
      </c>
      <c r="C113" s="10">
        <f>C107*C111/10</f>
        <v>-13.509580783520059</v>
      </c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4"/>
      <c r="R113" s="10" t="s">
        <v>36</v>
      </c>
      <c r="S113" s="10">
        <f>S107*S111/10</f>
        <v>-13.21577428668013</v>
      </c>
      <c r="T113" s="10">
        <f>T107*T111/10</f>
        <v>57.735032314145407</v>
      </c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4"/>
      <c r="AJ113" s="10"/>
      <c r="AK113" s="10" t="s">
        <v>36</v>
      </c>
      <c r="AL113" s="10">
        <f>AL107*AL111/10</f>
        <v>-13.21577428668013</v>
      </c>
      <c r="AM113" s="10">
        <f>AM107*AM111/10</f>
        <v>57.735032314145407</v>
      </c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4"/>
      <c r="BB113" s="10"/>
      <c r="BC113" s="10" t="s">
        <v>36</v>
      </c>
      <c r="BD113" s="10">
        <f>BD107*BD111/10</f>
        <v>-13.21577428668013</v>
      </c>
      <c r="BE113" s="10">
        <f>BE107*BE111/10</f>
        <v>57.735032314145407</v>
      </c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</row>
    <row r="114" spans="1:85" x14ac:dyDescent="0.25">
      <c r="A114" s="10" t="s">
        <v>37</v>
      </c>
      <c r="B114" s="10">
        <f>B106*F97/10</f>
        <v>120.5204</v>
      </c>
      <c r="C114" s="10">
        <f>C106*F97/10</f>
        <v>245.7364</v>
      </c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4"/>
      <c r="R114" s="10" t="s">
        <v>37</v>
      </c>
      <c r="S114" s="10">
        <f>S106*W97/10</f>
        <v>120.5204</v>
      </c>
      <c r="T114" s="10">
        <f>T106*W97/10</f>
        <v>245.7364</v>
      </c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4"/>
      <c r="AJ114" s="10"/>
      <c r="AK114" s="10" t="s">
        <v>37</v>
      </c>
      <c r="AL114" s="10">
        <f>AL106*AP97/10</f>
        <v>120.5204</v>
      </c>
      <c r="AM114" s="10">
        <f>AM106*AP97/10</f>
        <v>245.7364</v>
      </c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4"/>
      <c r="BB114" s="10"/>
      <c r="BC114" s="10" t="s">
        <v>37</v>
      </c>
      <c r="BD114" s="10">
        <f>BD106*BH97/10</f>
        <v>120.5204</v>
      </c>
      <c r="BE114" s="10">
        <f>BE106*BH97/10</f>
        <v>245.7364</v>
      </c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</row>
    <row r="115" spans="1:85" x14ac:dyDescent="0.25">
      <c r="A115" s="10" t="s">
        <v>38</v>
      </c>
      <c r="B115" s="10">
        <f>B114-B113-B112</f>
        <v>0.18372301521873169</v>
      </c>
      <c r="C115" s="10">
        <f>C114-C113-C112</f>
        <v>2.4124251399143759E-2</v>
      </c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4"/>
      <c r="R115" s="10" t="s">
        <v>38</v>
      </c>
      <c r="S115" s="10">
        <f>S114-S113-S112</f>
        <v>2.3599596940499623E-2</v>
      </c>
      <c r="T115" s="10">
        <f>T114-T113-T112</f>
        <v>-0.1030982719895519</v>
      </c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4"/>
      <c r="AJ115" s="10"/>
      <c r="AK115" s="10" t="s">
        <v>38</v>
      </c>
      <c r="AL115" s="10">
        <f>AL114-AL113-AL112</f>
        <v>2.3599596940499623E-2</v>
      </c>
      <c r="AM115" s="10">
        <f>AM114-AM113-AM112</f>
        <v>-0.1030982719895519</v>
      </c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4"/>
      <c r="BB115" s="10"/>
      <c r="BC115" s="10" t="s">
        <v>38</v>
      </c>
      <c r="BD115" s="10">
        <f>BD114-BD113-BD112</f>
        <v>2.3599596940499623E-2</v>
      </c>
      <c r="BE115" s="10">
        <f>BE114-BE113-BE112</f>
        <v>-0.1030982719895519</v>
      </c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</row>
    <row r="116" spans="1:85" x14ac:dyDescent="0.25">
      <c r="A116" s="10" t="s">
        <v>39</v>
      </c>
      <c r="B116" s="10">
        <f>(B114*(B98-B99)-B113*B99-B112*0.416*B108)/100</f>
        <v>22.799115953628874</v>
      </c>
      <c r="C116" s="10">
        <f>-(C114*(B98-B99)-C113*B99-C112*0.416*C108)/100</f>
        <v>-40.713828747166104</v>
      </c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4"/>
      <c r="R116" s="10" t="s">
        <v>39</v>
      </c>
      <c r="S116" s="10">
        <f>(S114*(S98-S99)-S113*S99-S112*0.416*S108)/100</f>
        <v>53.807975389162323</v>
      </c>
      <c r="T116" s="10">
        <f>-(T114*(S98-S99)-T113*S99-T112*0.416*T108)/100</f>
        <v>-106.45454645408294</v>
      </c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4"/>
      <c r="AJ116" s="10"/>
      <c r="AK116" s="10" t="s">
        <v>39</v>
      </c>
      <c r="AL116" s="10">
        <f>(AL114*(AL98-AL99)-AL113*AL99-AL112*0.416*AL108)/100</f>
        <v>53.807975389162323</v>
      </c>
      <c r="AM116" s="10">
        <f>-(AM114*(AL98-AL99)-AM113*AL99-AM112*0.416*AM108)/100</f>
        <v>-106.45454645408294</v>
      </c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4"/>
      <c r="BB116" s="10"/>
      <c r="BC116" s="10" t="s">
        <v>39</v>
      </c>
      <c r="BD116" s="10">
        <f>(BD114*(BD98-BD99)-BD113*BD99-BD112*0.416*BD108)/100</f>
        <v>53.807975389162323</v>
      </c>
      <c r="BE116" s="10">
        <f>-(BE114*(BD98-BD99)-BE113*BD99-BE112*0.416*BE108)/100</f>
        <v>-106.45454645408294</v>
      </c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</row>
    <row r="117" spans="1:85" x14ac:dyDescent="0.25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4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4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4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</row>
    <row r="118" spans="1:85" x14ac:dyDescent="0.25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4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4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4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</row>
    <row r="119" spans="1:85" x14ac:dyDescent="0.25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4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4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4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</row>
    <row r="120" spans="1:85" x14ac:dyDescent="0.25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4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4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4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</row>
    <row r="121" spans="1:85" x14ac:dyDescent="0.25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4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4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4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</row>
    <row r="122" spans="1:85" x14ac:dyDescent="0.25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4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4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4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</row>
    <row r="123" spans="1:85" x14ac:dyDescent="0.25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4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4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4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</row>
    <row r="124" spans="1:85" x14ac:dyDescent="0.25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4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4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4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</row>
    <row r="125" spans="1:85" x14ac:dyDescent="0.25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4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4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4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</row>
    <row r="126" spans="1:85" x14ac:dyDescent="0.25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4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4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4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</row>
    <row r="127" spans="1:85" x14ac:dyDescent="0.25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4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4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4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</row>
    <row r="128" spans="1:85" x14ac:dyDescent="0.25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4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4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4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</row>
    <row r="129" spans="1:85" x14ac:dyDescent="0.25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4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4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4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</row>
    <row r="130" spans="1:85" x14ac:dyDescent="0.25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4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4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4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</row>
    <row r="131" spans="1:85" x14ac:dyDescent="0.25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4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4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4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</row>
    <row r="132" spans="1:85" x14ac:dyDescent="0.25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4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4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4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</row>
    <row r="133" spans="1:85" x14ac:dyDescent="0.25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4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4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4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</row>
    <row r="134" spans="1:85" x14ac:dyDescent="0.25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4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4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4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</row>
    <row r="135" spans="1:85" x14ac:dyDescent="0.25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4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4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4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</row>
    <row r="136" spans="1:85" x14ac:dyDescent="0.25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4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4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4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</row>
    <row r="137" spans="1:85" x14ac:dyDescent="0.25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4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4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4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</row>
    <row r="138" spans="1:85" x14ac:dyDescent="0.25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4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4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4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</row>
    <row r="139" spans="1:85" x14ac:dyDescent="0.25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4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4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4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</row>
    <row r="140" spans="1:85" x14ac:dyDescent="0.25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4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4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4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</row>
    <row r="141" spans="1:85" x14ac:dyDescent="0.25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4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4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4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</row>
    <row r="142" spans="1:85" x14ac:dyDescent="0.25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4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4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4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</row>
    <row r="143" spans="1:85" x14ac:dyDescent="0.25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4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4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4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</row>
    <row r="144" spans="1:85" x14ac:dyDescent="0.25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4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4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4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</row>
    <row r="145" spans="1:85" x14ac:dyDescent="0.25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4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4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4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</row>
    <row r="146" spans="1:85" x14ac:dyDescent="0.25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4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4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4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</row>
    <row r="147" spans="1:85" x14ac:dyDescent="0.25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4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4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4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</row>
    <row r="148" spans="1:85" x14ac:dyDescent="0.25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4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4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4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</row>
    <row r="149" spans="1:85" x14ac:dyDescent="0.25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4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4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4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</row>
    <row r="150" spans="1:85" x14ac:dyDescent="0.25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4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4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4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</row>
    <row r="151" spans="1:85" x14ac:dyDescent="0.25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4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4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4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</row>
    <row r="152" spans="1:85" x14ac:dyDescent="0.25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4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4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4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</row>
    <row r="153" spans="1:85" x14ac:dyDescent="0.25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4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4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4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</row>
    <row r="154" spans="1:85" x14ac:dyDescent="0.25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4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4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4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</row>
    <row r="155" spans="1:85" x14ac:dyDescent="0.25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4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4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4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</row>
    <row r="156" spans="1:85" x14ac:dyDescent="0.25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4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4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4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</row>
    <row r="157" spans="1:85" x14ac:dyDescent="0.25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4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4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4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</row>
    <row r="158" spans="1:85" x14ac:dyDescent="0.25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4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4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4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</row>
    <row r="159" spans="1:85" x14ac:dyDescent="0.25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4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4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4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</row>
    <row r="160" spans="1:85" x14ac:dyDescent="0.25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4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4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4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</row>
    <row r="161" spans="1:85" x14ac:dyDescent="0.25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4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4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4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</row>
    <row r="162" spans="1:85" x14ac:dyDescent="0.25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4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4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4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</row>
    <row r="163" spans="1:85" x14ac:dyDescent="0.25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4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4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4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</row>
    <row r="164" spans="1:85" x14ac:dyDescent="0.25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4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4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4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</row>
    <row r="165" spans="1:85" x14ac:dyDescent="0.25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4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4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4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</row>
    <row r="166" spans="1:85" x14ac:dyDescent="0.25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4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4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4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</row>
    <row r="167" spans="1:85" x14ac:dyDescent="0.25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4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4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4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</row>
    <row r="168" spans="1:85" x14ac:dyDescent="0.25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4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4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4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</row>
    <row r="169" spans="1:85" x14ac:dyDescent="0.25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4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4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4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</row>
    <row r="170" spans="1:85" x14ac:dyDescent="0.25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4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4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4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</row>
    <row r="171" spans="1:85" x14ac:dyDescent="0.25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4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4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4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</row>
    <row r="172" spans="1:85" x14ac:dyDescent="0.25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4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4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4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</row>
    <row r="173" spans="1:85" x14ac:dyDescent="0.25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4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4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4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</row>
    <row r="174" spans="1:85" x14ac:dyDescent="0.25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4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4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4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</row>
    <row r="175" spans="1:85" x14ac:dyDescent="0.25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4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4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4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</row>
    <row r="176" spans="1:85" x14ac:dyDescent="0.25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4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4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4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</row>
    <row r="177" spans="1:85" x14ac:dyDescent="0.25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4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4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4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</row>
    <row r="178" spans="1:85" x14ac:dyDescent="0.25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4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4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4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</row>
    <row r="179" spans="1:85" x14ac:dyDescent="0.25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4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4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4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</row>
    <row r="180" spans="1:85" x14ac:dyDescent="0.25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4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4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4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</row>
    <row r="181" spans="1:85" x14ac:dyDescent="0.25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4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4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4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</row>
    <row r="182" spans="1:85" x14ac:dyDescent="0.25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4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4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4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</row>
    <row r="183" spans="1:85" x14ac:dyDescent="0.25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4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4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4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</row>
    <row r="184" spans="1:85" x14ac:dyDescent="0.25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4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4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4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</row>
    <row r="185" spans="1:85" x14ac:dyDescent="0.25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4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4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4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</row>
    <row r="186" spans="1:85" x14ac:dyDescent="0.25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4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4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4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</row>
    <row r="187" spans="1:85" x14ac:dyDescent="0.25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4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4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4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</row>
    <row r="188" spans="1:85" x14ac:dyDescent="0.25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4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4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4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</row>
    <row r="189" spans="1:85" x14ac:dyDescent="0.25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4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4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4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</row>
    <row r="190" spans="1:85" x14ac:dyDescent="0.25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4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4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4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</row>
    <row r="191" spans="1:85" x14ac:dyDescent="0.25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4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4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4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</row>
    <row r="192" spans="1:85" x14ac:dyDescent="0.25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4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4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4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</row>
    <row r="193" spans="1:85" x14ac:dyDescent="0.25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4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4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4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</row>
    <row r="194" spans="1:85" x14ac:dyDescent="0.25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4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4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4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</row>
    <row r="195" spans="1:85" x14ac:dyDescent="0.25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4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4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4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</row>
    <row r="196" spans="1:85" x14ac:dyDescent="0.25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4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4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4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</row>
    <row r="197" spans="1:85" x14ac:dyDescent="0.25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4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4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4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</row>
    <row r="198" spans="1:85" x14ac:dyDescent="0.25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4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4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4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</row>
    <row r="199" spans="1:85" x14ac:dyDescent="0.25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4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4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4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</row>
    <row r="200" spans="1:85" x14ac:dyDescent="0.25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4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4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4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</row>
    <row r="201" spans="1:85" x14ac:dyDescent="0.25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4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4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4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</row>
    <row r="202" spans="1:85" x14ac:dyDescent="0.25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4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4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4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</row>
    <row r="203" spans="1:85" x14ac:dyDescent="0.25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4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4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4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</row>
    <row r="204" spans="1:85" x14ac:dyDescent="0.25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4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4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4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</row>
    <row r="205" spans="1:85" x14ac:dyDescent="0.25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4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4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4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</row>
    <row r="206" spans="1:85" x14ac:dyDescent="0.25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4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4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4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</row>
    <row r="207" spans="1:85" x14ac:dyDescent="0.25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4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4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4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</row>
    <row r="208" spans="1:85" x14ac:dyDescent="0.25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4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4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4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</row>
    <row r="209" spans="1:85" x14ac:dyDescent="0.25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4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4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4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</row>
    <row r="210" spans="1:85" x14ac:dyDescent="0.25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4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4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4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</row>
    <row r="211" spans="1:85" x14ac:dyDescent="0.25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4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4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4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</row>
    <row r="212" spans="1:85" x14ac:dyDescent="0.25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4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4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4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</row>
    <row r="213" spans="1:85" x14ac:dyDescent="0.25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4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4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4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</row>
    <row r="214" spans="1:85" x14ac:dyDescent="0.25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4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4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4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</row>
    <row r="215" spans="1:85" x14ac:dyDescent="0.25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4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4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4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</row>
    <row r="216" spans="1:85" x14ac:dyDescent="0.25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4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4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4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</row>
    <row r="217" spans="1:85" x14ac:dyDescent="0.25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4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4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4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</row>
    <row r="218" spans="1:85" x14ac:dyDescent="0.25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4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4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4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</row>
    <row r="219" spans="1:85" x14ac:dyDescent="0.25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4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4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4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</row>
    <row r="220" spans="1:85" x14ac:dyDescent="0.25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4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4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4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</row>
    <row r="221" spans="1:85" x14ac:dyDescent="0.25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4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4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4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</row>
    <row r="222" spans="1:85" x14ac:dyDescent="0.25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4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4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4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</row>
    <row r="223" spans="1:85" x14ac:dyDescent="0.25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4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4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4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</row>
    <row r="224" spans="1:85" x14ac:dyDescent="0.25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4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4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4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</row>
    <row r="225" spans="1:85" x14ac:dyDescent="0.25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4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4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4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</row>
    <row r="226" spans="1:85" x14ac:dyDescent="0.25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4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4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4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</row>
    <row r="227" spans="1:85" x14ac:dyDescent="0.25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4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4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4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</row>
    <row r="228" spans="1:85" x14ac:dyDescent="0.25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4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4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4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</row>
    <row r="229" spans="1:85" x14ac:dyDescent="0.25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4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4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4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</row>
    <row r="230" spans="1:85" x14ac:dyDescent="0.25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4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4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4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</row>
    <row r="231" spans="1:85" x14ac:dyDescent="0.25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4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4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4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</row>
    <row r="232" spans="1:85" x14ac:dyDescent="0.25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4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4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4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</row>
    <row r="233" spans="1:85" x14ac:dyDescent="0.25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4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4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4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</row>
    <row r="234" spans="1:85" x14ac:dyDescent="0.25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4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4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4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</row>
    <row r="235" spans="1:85" x14ac:dyDescent="0.25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4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4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4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</row>
    <row r="236" spans="1:85" x14ac:dyDescent="0.25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4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4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4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</row>
    <row r="237" spans="1:85" x14ac:dyDescent="0.25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4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4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4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</row>
    <row r="238" spans="1:85" x14ac:dyDescent="0.25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4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4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4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</row>
    <row r="239" spans="1:85" x14ac:dyDescent="0.25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4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4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4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</row>
    <row r="240" spans="1:85" x14ac:dyDescent="0.25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4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4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4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</row>
    <row r="241" spans="1:85" x14ac:dyDescent="0.25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4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4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4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</row>
    <row r="242" spans="1:85" x14ac:dyDescent="0.25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4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4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4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  <c r="BX242" s="10"/>
      <c r="BY242" s="10"/>
      <c r="BZ242" s="10"/>
      <c r="CA242" s="10"/>
      <c r="CB242" s="10"/>
      <c r="CC242" s="10"/>
      <c r="CD242" s="10"/>
      <c r="CE242" s="10"/>
      <c r="CF242" s="10"/>
      <c r="CG242" s="10"/>
    </row>
    <row r="243" spans="1:85" x14ac:dyDescent="0.25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4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4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4"/>
      <c r="BB243" s="10"/>
      <c r="BC243" s="10"/>
      <c r="BD243" s="10"/>
      <c r="BE243" s="10"/>
      <c r="BF243" s="10"/>
      <c r="BG243" s="10"/>
      <c r="BH243" s="10"/>
      <c r="BI243" s="10"/>
      <c r="BJ243" s="10"/>
      <c r="BK243" s="10"/>
      <c r="BL243" s="10"/>
      <c r="BM243" s="10"/>
      <c r="BN243" s="10"/>
      <c r="BO243" s="10"/>
      <c r="BP243" s="10"/>
      <c r="BQ243" s="10"/>
      <c r="BR243" s="10"/>
      <c r="BS243" s="10"/>
      <c r="BT243" s="10"/>
      <c r="BU243" s="10"/>
      <c r="BV243" s="10"/>
      <c r="BW243" s="10"/>
      <c r="BX243" s="10"/>
      <c r="BY243" s="10"/>
      <c r="BZ243" s="10"/>
      <c r="CA243" s="10"/>
      <c r="CB243" s="10"/>
      <c r="CC243" s="10"/>
      <c r="CD243" s="10"/>
      <c r="CE243" s="10"/>
      <c r="CF243" s="10"/>
      <c r="CG243" s="10"/>
    </row>
    <row r="244" spans="1:85" x14ac:dyDescent="0.25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4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4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4"/>
      <c r="BB244" s="10"/>
      <c r="BC244" s="10"/>
      <c r="BD244" s="10"/>
      <c r="BE244" s="10"/>
      <c r="BF244" s="10"/>
      <c r="BG244" s="10"/>
      <c r="BH244" s="10"/>
      <c r="BI244" s="10"/>
      <c r="BJ244" s="10"/>
      <c r="BK244" s="10"/>
      <c r="BL244" s="10"/>
      <c r="BM244" s="10"/>
      <c r="BN244" s="10"/>
      <c r="BO244" s="10"/>
      <c r="BP244" s="10"/>
      <c r="BQ244" s="10"/>
      <c r="BR244" s="10"/>
      <c r="BS244" s="10"/>
      <c r="BT244" s="10"/>
      <c r="BU244" s="10"/>
      <c r="BV244" s="10"/>
      <c r="BW244" s="10"/>
      <c r="BX244" s="10"/>
      <c r="BY244" s="10"/>
      <c r="BZ244" s="10"/>
      <c r="CA244" s="10"/>
      <c r="CB244" s="10"/>
      <c r="CC244" s="10"/>
      <c r="CD244" s="10"/>
      <c r="CE244" s="10"/>
      <c r="CF244" s="10"/>
      <c r="CG244" s="10"/>
    </row>
    <row r="245" spans="1:85" x14ac:dyDescent="0.25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4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4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4"/>
      <c r="BB245" s="10"/>
      <c r="BC245" s="10"/>
      <c r="BD245" s="10"/>
      <c r="BE245" s="10"/>
      <c r="BF245" s="10"/>
      <c r="BG245" s="10"/>
      <c r="BH245" s="10"/>
      <c r="BI245" s="10"/>
      <c r="BJ245" s="10"/>
      <c r="BK245" s="10"/>
      <c r="BL245" s="10"/>
      <c r="BM245" s="10"/>
      <c r="BN245" s="10"/>
      <c r="BO245" s="10"/>
      <c r="BP245" s="10"/>
      <c r="BQ245" s="10"/>
      <c r="BR245" s="10"/>
      <c r="BS245" s="10"/>
      <c r="BT245" s="10"/>
      <c r="BU245" s="10"/>
      <c r="BV245" s="10"/>
      <c r="BW245" s="10"/>
      <c r="BX245" s="10"/>
      <c r="BY245" s="10"/>
      <c r="BZ245" s="10"/>
      <c r="CA245" s="10"/>
      <c r="CB245" s="10"/>
      <c r="CC245" s="10"/>
      <c r="CD245" s="10"/>
      <c r="CE245" s="10"/>
      <c r="CF245" s="10"/>
      <c r="CG245" s="10"/>
    </row>
    <row r="246" spans="1:85" x14ac:dyDescent="0.25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4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4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4"/>
      <c r="BB246" s="10"/>
      <c r="BC246" s="10"/>
      <c r="BD246" s="10"/>
      <c r="BE246" s="10"/>
      <c r="BF246" s="10"/>
      <c r="BG246" s="10"/>
      <c r="BH246" s="10"/>
      <c r="BI246" s="10"/>
      <c r="BJ246" s="10"/>
      <c r="BK246" s="10"/>
      <c r="BL246" s="10"/>
      <c r="BM246" s="10"/>
      <c r="BN246" s="10"/>
      <c r="BO246" s="10"/>
      <c r="BP246" s="10"/>
      <c r="BQ246" s="10"/>
      <c r="BR246" s="10"/>
      <c r="BS246" s="10"/>
      <c r="BT246" s="10"/>
      <c r="BU246" s="10"/>
      <c r="BV246" s="10"/>
      <c r="BW246" s="10"/>
      <c r="BX246" s="10"/>
      <c r="BY246" s="10"/>
      <c r="BZ246" s="10"/>
      <c r="CA246" s="10"/>
      <c r="CB246" s="10"/>
      <c r="CC246" s="10"/>
      <c r="CD246" s="10"/>
      <c r="CE246" s="10"/>
      <c r="CF246" s="10"/>
      <c r="CG246" s="10"/>
    </row>
    <row r="247" spans="1:85" x14ac:dyDescent="0.25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4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4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4"/>
      <c r="BB247" s="10"/>
      <c r="BC247" s="10"/>
      <c r="BD247" s="10"/>
      <c r="BE247" s="10"/>
      <c r="BF247" s="10"/>
      <c r="BG247" s="10"/>
      <c r="BH247" s="10"/>
      <c r="BI247" s="10"/>
      <c r="BJ247" s="10"/>
      <c r="BK247" s="10"/>
      <c r="BL247" s="10"/>
      <c r="BM247" s="10"/>
      <c r="BN247" s="10"/>
      <c r="BO247" s="10"/>
      <c r="BP247" s="10"/>
      <c r="BQ247" s="10"/>
      <c r="BR247" s="10"/>
      <c r="BS247" s="10"/>
      <c r="BT247" s="10"/>
      <c r="BU247" s="10"/>
      <c r="BV247" s="10"/>
      <c r="BW247" s="10"/>
      <c r="BX247" s="10"/>
      <c r="BY247" s="10"/>
      <c r="BZ247" s="10"/>
      <c r="CA247" s="10"/>
      <c r="CB247" s="10"/>
      <c r="CC247" s="10"/>
      <c r="CD247" s="10"/>
      <c r="CE247" s="10"/>
      <c r="CF247" s="10"/>
      <c r="CG247" s="10"/>
    </row>
    <row r="248" spans="1:85" x14ac:dyDescent="0.25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4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4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4"/>
      <c r="BB248" s="10"/>
      <c r="BC248" s="10"/>
      <c r="BD248" s="10"/>
      <c r="BE248" s="10"/>
      <c r="BF248" s="10"/>
      <c r="BG248" s="10"/>
      <c r="BH248" s="10"/>
      <c r="BI248" s="10"/>
      <c r="BJ248" s="10"/>
      <c r="BK248" s="10"/>
      <c r="BL248" s="10"/>
      <c r="BM248" s="10"/>
      <c r="BN248" s="10"/>
      <c r="BO248" s="10"/>
      <c r="BP248" s="10"/>
      <c r="BQ248" s="10"/>
      <c r="BR248" s="10"/>
      <c r="BS248" s="10"/>
      <c r="BT248" s="10"/>
      <c r="BU248" s="10"/>
      <c r="BV248" s="10"/>
      <c r="BW248" s="10"/>
      <c r="BX248" s="10"/>
      <c r="BY248" s="10"/>
      <c r="BZ248" s="10"/>
      <c r="CA248" s="10"/>
      <c r="CB248" s="10"/>
      <c r="CC248" s="10"/>
      <c r="CD248" s="10"/>
      <c r="CE248" s="10"/>
      <c r="CF248" s="10"/>
      <c r="CG248" s="10"/>
    </row>
    <row r="249" spans="1:85" x14ac:dyDescent="0.25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4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4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4"/>
      <c r="BB249" s="10"/>
      <c r="BC249" s="10"/>
      <c r="BD249" s="10"/>
      <c r="BE249" s="10"/>
      <c r="BF249" s="10"/>
      <c r="BG249" s="10"/>
      <c r="BH249" s="10"/>
      <c r="BI249" s="10"/>
      <c r="BJ249" s="10"/>
      <c r="BK249" s="10"/>
      <c r="BL249" s="10"/>
      <c r="BM249" s="10"/>
      <c r="BN249" s="10"/>
      <c r="BO249" s="10"/>
      <c r="BP249" s="10"/>
      <c r="BQ249" s="10"/>
      <c r="BR249" s="10"/>
      <c r="BS249" s="10"/>
      <c r="BT249" s="10"/>
      <c r="BU249" s="10"/>
      <c r="BV249" s="10"/>
      <c r="BW249" s="10"/>
      <c r="BX249" s="10"/>
      <c r="BY249" s="10"/>
      <c r="BZ249" s="10"/>
      <c r="CA249" s="10"/>
      <c r="CB249" s="10"/>
      <c r="CC249" s="10"/>
      <c r="CD249" s="10"/>
      <c r="CE249" s="10"/>
      <c r="CF249" s="10"/>
      <c r="CG249" s="10"/>
    </row>
    <row r="250" spans="1:85" x14ac:dyDescent="0.25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4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4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4"/>
      <c r="BB250" s="10"/>
      <c r="BC250" s="10"/>
      <c r="BD250" s="10"/>
      <c r="BE250" s="10"/>
      <c r="BF250" s="10"/>
      <c r="BG250" s="10"/>
      <c r="BH250" s="10"/>
      <c r="BI250" s="10"/>
      <c r="BJ250" s="10"/>
      <c r="BK250" s="10"/>
      <c r="BL250" s="10"/>
      <c r="BM250" s="10"/>
      <c r="BN250" s="10"/>
      <c r="BO250" s="10"/>
      <c r="BP250" s="10"/>
      <c r="BQ250" s="10"/>
      <c r="BR250" s="10"/>
      <c r="BS250" s="10"/>
      <c r="BT250" s="10"/>
      <c r="BU250" s="10"/>
      <c r="BV250" s="10"/>
      <c r="BW250" s="10"/>
      <c r="BX250" s="10"/>
      <c r="BY250" s="10"/>
      <c r="BZ250" s="10"/>
      <c r="CA250" s="10"/>
      <c r="CB250" s="10"/>
      <c r="CC250" s="10"/>
      <c r="CD250" s="10"/>
      <c r="CE250" s="10"/>
      <c r="CF250" s="10"/>
      <c r="CG250" s="10"/>
    </row>
    <row r="251" spans="1:85" x14ac:dyDescent="0.25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4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4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  <c r="BA251" s="14"/>
      <c r="BB251" s="10"/>
      <c r="BC251" s="10"/>
      <c r="BD251" s="10"/>
      <c r="BE251" s="10"/>
      <c r="BF251" s="10"/>
      <c r="BG251" s="10"/>
      <c r="BH251" s="10"/>
      <c r="BI251" s="10"/>
      <c r="BJ251" s="10"/>
      <c r="BK251" s="10"/>
      <c r="BL251" s="10"/>
      <c r="BM251" s="10"/>
      <c r="BN251" s="10"/>
      <c r="BO251" s="10"/>
      <c r="BP251" s="10"/>
      <c r="BQ251" s="10"/>
      <c r="BR251" s="10"/>
      <c r="BS251" s="10"/>
      <c r="BT251" s="10"/>
      <c r="BU251" s="10"/>
      <c r="BV251" s="10"/>
      <c r="BW251" s="10"/>
      <c r="BX251" s="10"/>
      <c r="BY251" s="10"/>
      <c r="BZ251" s="10"/>
      <c r="CA251" s="10"/>
      <c r="CB251" s="10"/>
      <c r="CC251" s="10"/>
      <c r="CD251" s="10"/>
      <c r="CE251" s="10"/>
      <c r="CF251" s="10"/>
      <c r="CG251" s="10"/>
    </row>
    <row r="252" spans="1:85" x14ac:dyDescent="0.25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4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4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4"/>
      <c r="BB252" s="10"/>
      <c r="BC252" s="10"/>
      <c r="BD252" s="10"/>
      <c r="BE252" s="10"/>
      <c r="BF252" s="10"/>
      <c r="BG252" s="10"/>
      <c r="BH252" s="10"/>
      <c r="BI252" s="10"/>
      <c r="BJ252" s="10"/>
      <c r="BK252" s="10"/>
      <c r="BL252" s="10"/>
      <c r="BM252" s="10"/>
      <c r="BN252" s="10"/>
      <c r="BO252" s="10"/>
      <c r="BP252" s="10"/>
      <c r="BQ252" s="10"/>
      <c r="BR252" s="10"/>
      <c r="BS252" s="10"/>
      <c r="BT252" s="10"/>
      <c r="BU252" s="10"/>
      <c r="BV252" s="10"/>
      <c r="BW252" s="10"/>
      <c r="BX252" s="10"/>
      <c r="BY252" s="10"/>
      <c r="BZ252" s="10"/>
      <c r="CA252" s="10"/>
      <c r="CB252" s="10"/>
      <c r="CC252" s="10"/>
      <c r="CD252" s="10"/>
      <c r="CE252" s="10"/>
      <c r="CF252" s="10"/>
      <c r="CG252" s="10"/>
    </row>
    <row r="253" spans="1:85" x14ac:dyDescent="0.25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4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4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4"/>
      <c r="BB253" s="10"/>
      <c r="BC253" s="10"/>
      <c r="BD253" s="10"/>
      <c r="BE253" s="10"/>
      <c r="BF253" s="10"/>
      <c r="BG253" s="10"/>
      <c r="BH253" s="10"/>
      <c r="BI253" s="10"/>
      <c r="BJ253" s="10"/>
      <c r="BK253" s="10"/>
      <c r="BL253" s="10"/>
      <c r="BM253" s="10"/>
      <c r="BN253" s="10"/>
      <c r="BO253" s="10"/>
      <c r="BP253" s="10"/>
      <c r="BQ253" s="10"/>
      <c r="BR253" s="10"/>
      <c r="BS253" s="10"/>
      <c r="BT253" s="10"/>
      <c r="BU253" s="10"/>
      <c r="BV253" s="10"/>
      <c r="BW253" s="10"/>
      <c r="BX253" s="10"/>
      <c r="BY253" s="10"/>
      <c r="BZ253" s="10"/>
      <c r="CA253" s="10"/>
      <c r="CB253" s="10"/>
      <c r="CC253" s="10"/>
      <c r="CD253" s="10"/>
      <c r="CE253" s="10"/>
      <c r="CF253" s="10"/>
      <c r="CG253" s="10"/>
    </row>
    <row r="254" spans="1:85" x14ac:dyDescent="0.25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4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4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4"/>
      <c r="BB254" s="10"/>
      <c r="BC254" s="10"/>
      <c r="BD254" s="10"/>
      <c r="BE254" s="10"/>
      <c r="BF254" s="10"/>
      <c r="BG254" s="10"/>
      <c r="BH254" s="10"/>
      <c r="BI254" s="10"/>
      <c r="BJ254" s="10"/>
      <c r="BK254" s="10"/>
      <c r="BL254" s="10"/>
      <c r="BM254" s="10"/>
      <c r="BN254" s="10"/>
      <c r="BO254" s="10"/>
      <c r="BP254" s="10"/>
      <c r="BQ254" s="10"/>
      <c r="BR254" s="10"/>
      <c r="BS254" s="10"/>
      <c r="BT254" s="10"/>
      <c r="BU254" s="10"/>
      <c r="BV254" s="10"/>
      <c r="BW254" s="10"/>
      <c r="BX254" s="10"/>
      <c r="BY254" s="10"/>
      <c r="BZ254" s="10"/>
      <c r="CA254" s="10"/>
      <c r="CB254" s="10"/>
      <c r="CC254" s="10"/>
      <c r="CD254" s="10"/>
      <c r="CE254" s="10"/>
      <c r="CF254" s="10"/>
      <c r="CG254" s="10"/>
    </row>
    <row r="255" spans="1:85" x14ac:dyDescent="0.25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4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4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  <c r="BA255" s="14"/>
      <c r="BB255" s="10"/>
      <c r="BC255" s="10"/>
      <c r="BD255" s="10"/>
      <c r="BE255" s="10"/>
      <c r="BF255" s="10"/>
      <c r="BG255" s="10"/>
      <c r="BH255" s="10"/>
      <c r="BI255" s="10"/>
      <c r="BJ255" s="10"/>
      <c r="BK255" s="10"/>
      <c r="BL255" s="10"/>
      <c r="BM255" s="10"/>
      <c r="BN255" s="10"/>
      <c r="BO255" s="10"/>
      <c r="BP255" s="10"/>
      <c r="BQ255" s="10"/>
      <c r="BR255" s="10"/>
      <c r="BS255" s="10"/>
      <c r="BT255" s="10"/>
      <c r="BU255" s="10"/>
      <c r="BV255" s="10"/>
      <c r="BW255" s="10"/>
      <c r="BX255" s="10"/>
      <c r="BY255" s="10"/>
      <c r="BZ255" s="10"/>
      <c r="CA255" s="10"/>
      <c r="CB255" s="10"/>
      <c r="CC255" s="10"/>
      <c r="CD255" s="10"/>
      <c r="CE255" s="10"/>
      <c r="CF255" s="10"/>
      <c r="CG255" s="10"/>
    </row>
    <row r="256" spans="1:85" x14ac:dyDescent="0.25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4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4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  <c r="BA256" s="14"/>
      <c r="BB256" s="10"/>
      <c r="BC256" s="10"/>
      <c r="BD256" s="10"/>
      <c r="BE256" s="10"/>
      <c r="BF256" s="10"/>
      <c r="BG256" s="10"/>
      <c r="BH256" s="10"/>
      <c r="BI256" s="10"/>
      <c r="BJ256" s="10"/>
      <c r="BK256" s="10"/>
      <c r="BL256" s="10"/>
      <c r="BM256" s="10"/>
      <c r="BN256" s="10"/>
      <c r="BO256" s="10"/>
      <c r="BP256" s="10"/>
      <c r="BQ256" s="10"/>
      <c r="BR256" s="10"/>
      <c r="BS256" s="10"/>
      <c r="BT256" s="10"/>
      <c r="BU256" s="10"/>
      <c r="BV256" s="10"/>
      <c r="BW256" s="10"/>
      <c r="BX256" s="10"/>
      <c r="BY256" s="10"/>
      <c r="BZ256" s="10"/>
      <c r="CA256" s="10"/>
      <c r="CB256" s="10"/>
      <c r="CC256" s="10"/>
      <c r="CD256" s="10"/>
      <c r="CE256" s="10"/>
      <c r="CF256" s="10"/>
      <c r="CG256" s="10"/>
    </row>
    <row r="257" spans="1:85" x14ac:dyDescent="0.25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4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4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  <c r="BA257" s="14"/>
      <c r="BB257" s="10"/>
      <c r="BC257" s="10"/>
      <c r="BD257" s="10"/>
      <c r="BE257" s="10"/>
      <c r="BF257" s="10"/>
      <c r="BG257" s="10"/>
      <c r="BH257" s="10"/>
      <c r="BI257" s="10"/>
      <c r="BJ257" s="10"/>
      <c r="BK257" s="10"/>
      <c r="BL257" s="10"/>
      <c r="BM257" s="10"/>
      <c r="BN257" s="10"/>
      <c r="BO257" s="10"/>
      <c r="BP257" s="10"/>
      <c r="BQ257" s="10"/>
      <c r="BR257" s="10"/>
      <c r="BS257" s="10"/>
      <c r="BT257" s="10"/>
      <c r="BU257" s="10"/>
      <c r="BV257" s="10"/>
      <c r="BW257" s="10"/>
      <c r="BX257" s="10"/>
      <c r="BY257" s="10"/>
      <c r="BZ257" s="10"/>
      <c r="CA257" s="10"/>
      <c r="CB257" s="10"/>
      <c r="CC257" s="10"/>
      <c r="CD257" s="10"/>
      <c r="CE257" s="10"/>
      <c r="CF257" s="10"/>
      <c r="CG257" s="10"/>
    </row>
    <row r="258" spans="1:85" x14ac:dyDescent="0.25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4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4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  <c r="BA258" s="14"/>
      <c r="BB258" s="10"/>
      <c r="BC258" s="10"/>
      <c r="BD258" s="10"/>
      <c r="BE258" s="10"/>
      <c r="BF258" s="10"/>
      <c r="BG258" s="10"/>
      <c r="BH258" s="10"/>
      <c r="BI258" s="10"/>
      <c r="BJ258" s="10"/>
      <c r="BK258" s="10"/>
      <c r="BL258" s="10"/>
      <c r="BM258" s="10"/>
      <c r="BN258" s="10"/>
      <c r="BO258" s="10"/>
      <c r="BP258" s="10"/>
      <c r="BQ258" s="10"/>
      <c r="BR258" s="10"/>
      <c r="BS258" s="10"/>
      <c r="BT258" s="10"/>
      <c r="BU258" s="10"/>
      <c r="BV258" s="10"/>
      <c r="BW258" s="10"/>
      <c r="BX258" s="10"/>
      <c r="BY258" s="10"/>
      <c r="BZ258" s="10"/>
      <c r="CA258" s="10"/>
      <c r="CB258" s="10"/>
      <c r="CC258" s="10"/>
      <c r="CD258" s="10"/>
      <c r="CE258" s="10"/>
      <c r="CF258" s="10"/>
      <c r="CG258" s="10"/>
    </row>
    <row r="259" spans="1:85" x14ac:dyDescent="0.25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4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4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  <c r="BA259" s="14"/>
      <c r="BB259" s="10"/>
      <c r="BC259" s="10"/>
      <c r="BD259" s="10"/>
      <c r="BE259" s="10"/>
      <c r="BF259" s="10"/>
      <c r="BG259" s="10"/>
      <c r="BH259" s="10"/>
      <c r="BI259" s="10"/>
      <c r="BJ259" s="10"/>
      <c r="BK259" s="10"/>
      <c r="BL259" s="10"/>
      <c r="BM259" s="10"/>
      <c r="BN259" s="10"/>
      <c r="BO259" s="10"/>
      <c r="BP259" s="10"/>
      <c r="BQ259" s="10"/>
      <c r="BR259" s="10"/>
      <c r="BS259" s="10"/>
      <c r="BT259" s="10"/>
      <c r="BU259" s="10"/>
      <c r="BV259" s="10"/>
      <c r="BW259" s="10"/>
      <c r="BX259" s="10"/>
      <c r="BY259" s="10"/>
      <c r="BZ259" s="10"/>
      <c r="CA259" s="10"/>
      <c r="CB259" s="10"/>
      <c r="CC259" s="10"/>
      <c r="CD259" s="10"/>
      <c r="CE259" s="10"/>
      <c r="CF259" s="10"/>
      <c r="CG259" s="10"/>
    </row>
    <row r="260" spans="1:85" x14ac:dyDescent="0.25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4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4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  <c r="BA260" s="14"/>
      <c r="BB260" s="10"/>
      <c r="BC260" s="10"/>
      <c r="BD260" s="10"/>
      <c r="BE260" s="10"/>
      <c r="BF260" s="10"/>
      <c r="BG260" s="10"/>
      <c r="BH260" s="10"/>
      <c r="BI260" s="10"/>
      <c r="BJ260" s="10"/>
      <c r="BK260" s="10"/>
      <c r="BL260" s="10"/>
      <c r="BM260" s="10"/>
      <c r="BN260" s="10"/>
      <c r="BO260" s="10"/>
      <c r="BP260" s="10"/>
      <c r="BQ260" s="10"/>
      <c r="BR260" s="10"/>
      <c r="BS260" s="10"/>
      <c r="BT260" s="10"/>
      <c r="BU260" s="10"/>
      <c r="BV260" s="10"/>
      <c r="BW260" s="10"/>
      <c r="BX260" s="10"/>
      <c r="BY260" s="10"/>
      <c r="BZ260" s="10"/>
      <c r="CA260" s="10"/>
      <c r="CB260" s="10"/>
      <c r="CC260" s="10"/>
      <c r="CD260" s="10"/>
      <c r="CE260" s="10"/>
      <c r="CF260" s="10"/>
      <c r="CG260" s="10"/>
    </row>
    <row r="261" spans="1:85" x14ac:dyDescent="0.25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4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4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  <c r="BA261" s="14"/>
      <c r="BB261" s="10"/>
      <c r="BC261" s="10"/>
      <c r="BD261" s="10"/>
      <c r="BE261" s="10"/>
      <c r="BF261" s="10"/>
      <c r="BG261" s="10"/>
      <c r="BH261" s="10"/>
      <c r="BI261" s="10"/>
      <c r="BJ261" s="10"/>
      <c r="BK261" s="10"/>
      <c r="BL261" s="10"/>
      <c r="BM261" s="10"/>
      <c r="BN261" s="10"/>
      <c r="BO261" s="10"/>
      <c r="BP261" s="10"/>
      <c r="BQ261" s="10"/>
      <c r="BR261" s="10"/>
      <c r="BS261" s="10"/>
      <c r="BT261" s="10"/>
      <c r="BU261" s="10"/>
      <c r="BV261" s="10"/>
      <c r="BW261" s="10"/>
      <c r="BX261" s="10"/>
      <c r="BY261" s="10"/>
      <c r="BZ261" s="10"/>
      <c r="CA261" s="10"/>
      <c r="CB261" s="10"/>
      <c r="CC261" s="10"/>
      <c r="CD261" s="10"/>
      <c r="CE261" s="10"/>
      <c r="CF261" s="10"/>
      <c r="CG261" s="10"/>
    </row>
    <row r="262" spans="1:85" x14ac:dyDescent="0.25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4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4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  <c r="BA262" s="14"/>
      <c r="BB262" s="10"/>
      <c r="BC262" s="10"/>
      <c r="BD262" s="10"/>
      <c r="BE262" s="10"/>
      <c r="BF262" s="10"/>
      <c r="BG262" s="10"/>
      <c r="BH262" s="10"/>
      <c r="BI262" s="10"/>
      <c r="BJ262" s="10"/>
      <c r="BK262" s="10"/>
      <c r="BL262" s="10"/>
      <c r="BM262" s="10"/>
      <c r="BN262" s="10"/>
      <c r="BO262" s="10"/>
      <c r="BP262" s="10"/>
      <c r="BQ262" s="10"/>
      <c r="BR262" s="10"/>
      <c r="BS262" s="10"/>
      <c r="BT262" s="10"/>
      <c r="BU262" s="10"/>
      <c r="BV262" s="10"/>
      <c r="BW262" s="10"/>
      <c r="BX262" s="10"/>
      <c r="BY262" s="10"/>
      <c r="BZ262" s="10"/>
      <c r="CA262" s="10"/>
      <c r="CB262" s="10"/>
      <c r="CC262" s="10"/>
      <c r="CD262" s="10"/>
      <c r="CE262" s="10"/>
      <c r="CF262" s="10"/>
      <c r="CG262" s="10"/>
    </row>
    <row r="263" spans="1:85" x14ac:dyDescent="0.25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4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4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  <c r="BA263" s="14"/>
      <c r="BB263" s="10"/>
      <c r="BC263" s="10"/>
      <c r="BD263" s="10"/>
      <c r="BE263" s="10"/>
      <c r="BF263" s="10"/>
      <c r="BG263" s="10"/>
      <c r="BH263" s="10"/>
      <c r="BI263" s="10"/>
      <c r="BJ263" s="10"/>
      <c r="BK263" s="10"/>
      <c r="BL263" s="10"/>
      <c r="BM263" s="10"/>
      <c r="BN263" s="10"/>
      <c r="BO263" s="10"/>
      <c r="BP263" s="10"/>
      <c r="BQ263" s="10"/>
      <c r="BR263" s="10"/>
      <c r="BS263" s="10"/>
      <c r="BT263" s="10"/>
      <c r="BU263" s="10"/>
      <c r="BV263" s="10"/>
      <c r="BW263" s="10"/>
      <c r="BX263" s="10"/>
      <c r="BY263" s="10"/>
      <c r="BZ263" s="10"/>
      <c r="CA263" s="10"/>
      <c r="CB263" s="10"/>
      <c r="CC263" s="10"/>
      <c r="CD263" s="10"/>
      <c r="CE263" s="10"/>
      <c r="CF263" s="10"/>
      <c r="CG263" s="10"/>
    </row>
    <row r="264" spans="1:85" x14ac:dyDescent="0.25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4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4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4"/>
      <c r="BB264" s="10"/>
      <c r="BC264" s="10"/>
      <c r="BD264" s="10"/>
      <c r="BE264" s="10"/>
      <c r="BF264" s="10"/>
      <c r="BG264" s="10"/>
      <c r="BH264" s="10"/>
      <c r="BI264" s="10"/>
      <c r="BJ264" s="10"/>
      <c r="BK264" s="10"/>
      <c r="BL264" s="10"/>
      <c r="BM264" s="10"/>
      <c r="BN264" s="10"/>
      <c r="BO264" s="10"/>
      <c r="BP264" s="10"/>
      <c r="BQ264" s="10"/>
      <c r="BR264" s="10"/>
      <c r="BS264" s="10"/>
      <c r="BT264" s="10"/>
      <c r="BU264" s="10"/>
      <c r="BV264" s="10"/>
      <c r="BW264" s="10"/>
      <c r="BX264" s="10"/>
      <c r="BY264" s="10"/>
      <c r="BZ264" s="10"/>
      <c r="CA264" s="10"/>
      <c r="CB264" s="10"/>
      <c r="CC264" s="10"/>
      <c r="CD264" s="10"/>
      <c r="CE264" s="10"/>
      <c r="CF264" s="10"/>
      <c r="CG264" s="10"/>
    </row>
    <row r="265" spans="1:85" x14ac:dyDescent="0.25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4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4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  <c r="BA265" s="14"/>
      <c r="BB265" s="10"/>
      <c r="BC265" s="10"/>
      <c r="BD265" s="10"/>
      <c r="BE265" s="10"/>
      <c r="BF265" s="10"/>
      <c r="BG265" s="10"/>
      <c r="BH265" s="10"/>
      <c r="BI265" s="10"/>
      <c r="BJ265" s="10"/>
      <c r="BK265" s="10"/>
      <c r="BL265" s="10"/>
      <c r="BM265" s="10"/>
      <c r="BN265" s="10"/>
      <c r="BO265" s="10"/>
      <c r="BP265" s="10"/>
      <c r="BQ265" s="10"/>
      <c r="BR265" s="10"/>
      <c r="BS265" s="10"/>
      <c r="BT265" s="10"/>
      <c r="BU265" s="10"/>
      <c r="BV265" s="10"/>
      <c r="BW265" s="10"/>
      <c r="BX265" s="10"/>
      <c r="BY265" s="10"/>
      <c r="BZ265" s="10"/>
      <c r="CA265" s="10"/>
      <c r="CB265" s="10"/>
      <c r="CC265" s="10"/>
      <c r="CD265" s="10"/>
      <c r="CE265" s="10"/>
      <c r="CF265" s="10"/>
      <c r="CG265" s="10"/>
    </row>
    <row r="266" spans="1:85" x14ac:dyDescent="0.25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4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4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  <c r="BA266" s="14"/>
      <c r="BB266" s="10"/>
      <c r="BC266" s="10"/>
      <c r="BD266" s="10"/>
      <c r="BE266" s="10"/>
      <c r="BF266" s="10"/>
      <c r="BG266" s="10"/>
      <c r="BH266" s="10"/>
      <c r="BI266" s="10"/>
      <c r="BJ266" s="10"/>
      <c r="BK266" s="10"/>
      <c r="BL266" s="10"/>
      <c r="BM266" s="10"/>
      <c r="BN266" s="10"/>
      <c r="BO266" s="10"/>
      <c r="BP266" s="10"/>
      <c r="BQ266" s="10"/>
      <c r="BR266" s="10"/>
      <c r="BS266" s="10"/>
      <c r="BT266" s="10"/>
      <c r="BU266" s="10"/>
      <c r="BV266" s="10"/>
      <c r="BW266" s="10"/>
      <c r="BX266" s="10"/>
      <c r="BY266" s="10"/>
      <c r="BZ266" s="10"/>
      <c r="CA266" s="10"/>
      <c r="CB266" s="10"/>
      <c r="CC266" s="10"/>
      <c r="CD266" s="10"/>
      <c r="CE266" s="10"/>
      <c r="CF266" s="10"/>
      <c r="CG266" s="10"/>
    </row>
    <row r="267" spans="1:85" x14ac:dyDescent="0.25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4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4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  <c r="BA267" s="14"/>
      <c r="BB267" s="10"/>
      <c r="BC267" s="10"/>
      <c r="BD267" s="10"/>
      <c r="BE267" s="10"/>
      <c r="BF267" s="10"/>
      <c r="BG267" s="10"/>
      <c r="BH267" s="10"/>
      <c r="BI267" s="10"/>
      <c r="BJ267" s="10"/>
      <c r="BK267" s="10"/>
      <c r="BL267" s="10"/>
      <c r="BM267" s="10"/>
      <c r="BN267" s="10"/>
      <c r="BO267" s="10"/>
      <c r="BP267" s="10"/>
      <c r="BQ267" s="10"/>
      <c r="BR267" s="10"/>
      <c r="BS267" s="10"/>
      <c r="BT267" s="10"/>
      <c r="BU267" s="10"/>
      <c r="BV267" s="10"/>
      <c r="BW267" s="10"/>
      <c r="BX267" s="10"/>
      <c r="BY267" s="10"/>
      <c r="BZ267" s="10"/>
      <c r="CA267" s="10"/>
      <c r="CB267" s="10"/>
      <c r="CC267" s="10"/>
      <c r="CD267" s="10"/>
      <c r="CE267" s="10"/>
      <c r="CF267" s="10"/>
      <c r="CG267" s="10"/>
    </row>
    <row r="268" spans="1:85" x14ac:dyDescent="0.25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4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4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  <c r="BA268" s="14"/>
      <c r="BB268" s="10"/>
      <c r="BC268" s="10"/>
      <c r="BD268" s="10"/>
      <c r="BE268" s="10"/>
      <c r="BF268" s="10"/>
      <c r="BG268" s="10"/>
      <c r="BH268" s="10"/>
      <c r="BI268" s="10"/>
      <c r="BJ268" s="10"/>
      <c r="BK268" s="10"/>
      <c r="BL268" s="10"/>
      <c r="BM268" s="10"/>
      <c r="BN268" s="10"/>
      <c r="BO268" s="10"/>
      <c r="BP268" s="10"/>
      <c r="BQ268" s="10"/>
      <c r="BR268" s="10"/>
      <c r="BS268" s="10"/>
      <c r="BT268" s="10"/>
      <c r="BU268" s="10"/>
      <c r="BV268" s="10"/>
      <c r="BW268" s="10"/>
      <c r="BX268" s="10"/>
      <c r="BY268" s="10"/>
      <c r="BZ268" s="10"/>
      <c r="CA268" s="10"/>
      <c r="CB268" s="10"/>
      <c r="CC268" s="10"/>
      <c r="CD268" s="10"/>
      <c r="CE268" s="10"/>
      <c r="CF268" s="10"/>
      <c r="CG268" s="10"/>
    </row>
    <row r="269" spans="1:85" x14ac:dyDescent="0.25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4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4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  <c r="BA269" s="14"/>
      <c r="BB269" s="10"/>
      <c r="BC269" s="10"/>
      <c r="BD269" s="10"/>
      <c r="BE269" s="10"/>
      <c r="BF269" s="10"/>
      <c r="BG269" s="10"/>
      <c r="BH269" s="10"/>
      <c r="BI269" s="10"/>
      <c r="BJ269" s="10"/>
      <c r="BK269" s="10"/>
      <c r="BL269" s="10"/>
      <c r="BM269" s="10"/>
      <c r="BN269" s="10"/>
      <c r="BO269" s="10"/>
      <c r="BP269" s="10"/>
      <c r="BQ269" s="10"/>
      <c r="BR269" s="10"/>
      <c r="BS269" s="10"/>
      <c r="BT269" s="10"/>
      <c r="BU269" s="10"/>
      <c r="BV269" s="10"/>
      <c r="BW269" s="10"/>
      <c r="BX269" s="10"/>
      <c r="BY269" s="10"/>
      <c r="BZ269" s="10"/>
      <c r="CA269" s="10"/>
      <c r="CB269" s="10"/>
      <c r="CC269" s="10"/>
      <c r="CD269" s="10"/>
      <c r="CE269" s="10"/>
      <c r="CF269" s="10"/>
      <c r="CG269" s="10"/>
    </row>
    <row r="270" spans="1:85" x14ac:dyDescent="0.25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4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4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  <c r="BA270" s="14"/>
      <c r="BB270" s="10"/>
      <c r="BC270" s="10"/>
      <c r="BD270" s="10"/>
      <c r="BE270" s="10"/>
      <c r="BF270" s="10"/>
      <c r="BG270" s="10"/>
      <c r="BH270" s="10"/>
      <c r="BI270" s="10"/>
      <c r="BJ270" s="10"/>
      <c r="BK270" s="10"/>
      <c r="BL270" s="10"/>
      <c r="BM270" s="10"/>
      <c r="BN270" s="10"/>
      <c r="BO270" s="10"/>
      <c r="BP270" s="10"/>
      <c r="BQ270" s="10"/>
      <c r="BR270" s="10"/>
      <c r="BS270" s="10"/>
      <c r="BT270" s="10"/>
      <c r="BU270" s="10"/>
      <c r="BV270" s="10"/>
      <c r="BW270" s="10"/>
      <c r="BX270" s="10"/>
      <c r="BY270" s="10"/>
      <c r="BZ270" s="10"/>
      <c r="CA270" s="10"/>
      <c r="CB270" s="10"/>
      <c r="CC270" s="10"/>
      <c r="CD270" s="10"/>
      <c r="CE270" s="10"/>
      <c r="CF270" s="10"/>
      <c r="CG270" s="10"/>
    </row>
    <row r="271" spans="1:85" x14ac:dyDescent="0.25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4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4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  <c r="BA271" s="14"/>
      <c r="BB271" s="10"/>
      <c r="BC271" s="10"/>
      <c r="BD271" s="10"/>
      <c r="BE271" s="10"/>
      <c r="BF271" s="10"/>
      <c r="BG271" s="10"/>
      <c r="BH271" s="10"/>
      <c r="BI271" s="10"/>
      <c r="BJ271" s="10"/>
      <c r="BK271" s="10"/>
      <c r="BL271" s="10"/>
      <c r="BM271" s="10"/>
      <c r="BN271" s="10"/>
      <c r="BO271" s="10"/>
      <c r="BP271" s="10"/>
      <c r="BQ271" s="10"/>
      <c r="BR271" s="10"/>
      <c r="BS271" s="10"/>
      <c r="BT271" s="10"/>
      <c r="BU271" s="10"/>
      <c r="BV271" s="10"/>
      <c r="BW271" s="10"/>
      <c r="BX271" s="10"/>
      <c r="BY271" s="10"/>
      <c r="BZ271" s="10"/>
      <c r="CA271" s="10"/>
      <c r="CB271" s="10"/>
      <c r="CC271" s="10"/>
      <c r="CD271" s="10"/>
      <c r="CE271" s="10"/>
      <c r="CF271" s="10"/>
      <c r="CG271" s="10"/>
    </row>
    <row r="272" spans="1:85" x14ac:dyDescent="0.25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4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4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  <c r="BA272" s="14"/>
      <c r="BB272" s="10"/>
      <c r="BC272" s="10"/>
      <c r="BD272" s="10"/>
      <c r="BE272" s="10"/>
      <c r="BF272" s="10"/>
      <c r="BG272" s="10"/>
      <c r="BH272" s="10"/>
      <c r="BI272" s="10"/>
      <c r="BJ272" s="10"/>
      <c r="BK272" s="10"/>
      <c r="BL272" s="10"/>
      <c r="BM272" s="10"/>
      <c r="BN272" s="10"/>
      <c r="BO272" s="10"/>
      <c r="BP272" s="10"/>
      <c r="BQ272" s="10"/>
      <c r="BR272" s="10"/>
      <c r="BS272" s="10"/>
      <c r="BT272" s="10"/>
      <c r="BU272" s="10"/>
      <c r="BV272" s="10"/>
      <c r="BW272" s="10"/>
      <c r="BX272" s="10"/>
      <c r="BY272" s="10"/>
      <c r="BZ272" s="10"/>
      <c r="CA272" s="10"/>
      <c r="CB272" s="10"/>
      <c r="CC272" s="10"/>
      <c r="CD272" s="10"/>
      <c r="CE272" s="10"/>
      <c r="CF272" s="10"/>
      <c r="CG272" s="10"/>
    </row>
    <row r="273" spans="1:85" x14ac:dyDescent="0.25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4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4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  <c r="BA273" s="14"/>
      <c r="BB273" s="10"/>
      <c r="BC273" s="10"/>
      <c r="BD273" s="10"/>
      <c r="BE273" s="10"/>
      <c r="BF273" s="10"/>
      <c r="BG273" s="10"/>
      <c r="BH273" s="10"/>
      <c r="BI273" s="10"/>
      <c r="BJ273" s="10"/>
      <c r="BK273" s="10"/>
      <c r="BL273" s="10"/>
      <c r="BM273" s="10"/>
      <c r="BN273" s="10"/>
      <c r="BO273" s="10"/>
      <c r="BP273" s="10"/>
      <c r="BQ273" s="10"/>
      <c r="BR273" s="10"/>
      <c r="BS273" s="10"/>
      <c r="BT273" s="10"/>
      <c r="BU273" s="10"/>
      <c r="BV273" s="10"/>
      <c r="BW273" s="10"/>
      <c r="BX273" s="10"/>
      <c r="BY273" s="10"/>
      <c r="BZ273" s="10"/>
      <c r="CA273" s="10"/>
      <c r="CB273" s="10"/>
      <c r="CC273" s="10"/>
      <c r="CD273" s="10"/>
      <c r="CE273" s="10"/>
      <c r="CF273" s="10"/>
      <c r="CG273" s="10"/>
    </row>
    <row r="274" spans="1:85" x14ac:dyDescent="0.25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4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4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  <c r="BA274" s="14"/>
      <c r="BB274" s="10"/>
      <c r="BC274" s="10"/>
      <c r="BD274" s="10"/>
      <c r="BE274" s="10"/>
      <c r="BF274" s="10"/>
      <c r="BG274" s="10"/>
      <c r="BH274" s="10"/>
      <c r="BI274" s="10"/>
      <c r="BJ274" s="10"/>
      <c r="BK274" s="10"/>
      <c r="BL274" s="10"/>
      <c r="BM274" s="10"/>
      <c r="BN274" s="10"/>
      <c r="BO274" s="10"/>
      <c r="BP274" s="10"/>
      <c r="BQ274" s="10"/>
      <c r="BR274" s="10"/>
      <c r="BS274" s="10"/>
      <c r="BT274" s="10"/>
      <c r="BU274" s="10"/>
      <c r="BV274" s="10"/>
      <c r="BW274" s="10"/>
      <c r="BX274" s="10"/>
      <c r="BY274" s="10"/>
      <c r="BZ274" s="10"/>
      <c r="CA274" s="10"/>
      <c r="CB274" s="10"/>
      <c r="CC274" s="10"/>
      <c r="CD274" s="10"/>
      <c r="CE274" s="10"/>
      <c r="CF274" s="10"/>
      <c r="CG274" s="10"/>
    </row>
    <row r="275" spans="1:85" x14ac:dyDescent="0.25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4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4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  <c r="BA275" s="14"/>
      <c r="BB275" s="10"/>
      <c r="BC275" s="10"/>
      <c r="BD275" s="10"/>
      <c r="BE275" s="10"/>
      <c r="BF275" s="10"/>
      <c r="BG275" s="10"/>
      <c r="BH275" s="10"/>
      <c r="BI275" s="10"/>
      <c r="BJ275" s="10"/>
      <c r="BK275" s="10"/>
      <c r="BL275" s="10"/>
      <c r="BM275" s="10"/>
      <c r="BN275" s="10"/>
      <c r="BO275" s="10"/>
      <c r="BP275" s="10"/>
      <c r="BQ275" s="10"/>
      <c r="BR275" s="10"/>
      <c r="BS275" s="10"/>
      <c r="BT275" s="10"/>
      <c r="BU275" s="10"/>
      <c r="BV275" s="10"/>
      <c r="BW275" s="10"/>
      <c r="BX275" s="10"/>
      <c r="BY275" s="10"/>
      <c r="BZ275" s="10"/>
      <c r="CA275" s="10"/>
      <c r="CB275" s="10"/>
      <c r="CC275" s="10"/>
      <c r="CD275" s="10"/>
      <c r="CE275" s="10"/>
      <c r="CF275" s="10"/>
      <c r="CG275" s="10"/>
    </row>
    <row r="276" spans="1:85" x14ac:dyDescent="0.25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4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4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  <c r="BA276" s="14"/>
      <c r="BB276" s="10"/>
      <c r="BC276" s="10"/>
      <c r="BD276" s="10"/>
      <c r="BE276" s="10"/>
      <c r="BF276" s="10"/>
      <c r="BG276" s="10"/>
      <c r="BH276" s="10"/>
      <c r="BI276" s="10"/>
      <c r="BJ276" s="10"/>
      <c r="BK276" s="10"/>
      <c r="BL276" s="10"/>
      <c r="BM276" s="10"/>
      <c r="BN276" s="10"/>
      <c r="BO276" s="10"/>
      <c r="BP276" s="10"/>
      <c r="BQ276" s="10"/>
      <c r="BR276" s="10"/>
      <c r="BS276" s="10"/>
      <c r="BT276" s="10"/>
      <c r="BU276" s="10"/>
      <c r="BV276" s="10"/>
      <c r="BW276" s="10"/>
      <c r="BX276" s="10"/>
      <c r="BY276" s="10"/>
      <c r="BZ276" s="10"/>
      <c r="CA276" s="10"/>
      <c r="CB276" s="10"/>
      <c r="CC276" s="10"/>
      <c r="CD276" s="10"/>
      <c r="CE276" s="10"/>
      <c r="CF276" s="10"/>
      <c r="CG276" s="10"/>
    </row>
    <row r="277" spans="1:85" x14ac:dyDescent="0.25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4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4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  <c r="BA277" s="14"/>
      <c r="BB277" s="10"/>
      <c r="BC277" s="10"/>
      <c r="BD277" s="10"/>
      <c r="BE277" s="10"/>
      <c r="BF277" s="10"/>
      <c r="BG277" s="10"/>
      <c r="BH277" s="10"/>
      <c r="BI277" s="10"/>
      <c r="BJ277" s="10"/>
      <c r="BK277" s="10"/>
      <c r="BL277" s="10"/>
      <c r="BM277" s="10"/>
      <c r="BN277" s="10"/>
      <c r="BO277" s="10"/>
      <c r="BP277" s="10"/>
      <c r="BQ277" s="10"/>
      <c r="BR277" s="10"/>
      <c r="BS277" s="10"/>
      <c r="BT277" s="10"/>
      <c r="BU277" s="10"/>
      <c r="BV277" s="10"/>
      <c r="BW277" s="10"/>
      <c r="BX277" s="10"/>
      <c r="BY277" s="10"/>
      <c r="BZ277" s="10"/>
      <c r="CA277" s="10"/>
      <c r="CB277" s="10"/>
      <c r="CC277" s="10"/>
      <c r="CD277" s="10"/>
      <c r="CE277" s="10"/>
      <c r="CF277" s="10"/>
      <c r="CG277" s="10"/>
    </row>
    <row r="278" spans="1:85" x14ac:dyDescent="0.25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4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4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  <c r="BA278" s="14"/>
      <c r="BB278" s="10"/>
      <c r="BC278" s="10"/>
      <c r="BD278" s="10"/>
      <c r="BE278" s="10"/>
      <c r="BF278" s="10"/>
      <c r="BG278" s="10"/>
      <c r="BH278" s="10"/>
      <c r="BI278" s="10"/>
      <c r="BJ278" s="10"/>
      <c r="BK278" s="10"/>
      <c r="BL278" s="10"/>
      <c r="BM278" s="10"/>
      <c r="BN278" s="10"/>
      <c r="BO278" s="10"/>
      <c r="BP278" s="10"/>
      <c r="BQ278" s="10"/>
      <c r="BR278" s="10"/>
      <c r="BS278" s="10"/>
      <c r="BT278" s="10"/>
      <c r="BU278" s="10"/>
      <c r="BV278" s="10"/>
      <c r="BW278" s="10"/>
      <c r="BX278" s="10"/>
      <c r="BY278" s="10"/>
      <c r="BZ278" s="10"/>
      <c r="CA278" s="10"/>
      <c r="CB278" s="10"/>
      <c r="CC278" s="10"/>
      <c r="CD278" s="10"/>
      <c r="CE278" s="10"/>
      <c r="CF278" s="10"/>
      <c r="CG278" s="10"/>
    </row>
    <row r="279" spans="1:85" x14ac:dyDescent="0.25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4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4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  <c r="BA279" s="14"/>
      <c r="BB279" s="10"/>
      <c r="BC279" s="10"/>
      <c r="BD279" s="10"/>
      <c r="BE279" s="10"/>
      <c r="BF279" s="10"/>
      <c r="BG279" s="10"/>
      <c r="BH279" s="10"/>
      <c r="BI279" s="10"/>
      <c r="BJ279" s="10"/>
      <c r="BK279" s="10"/>
      <c r="BL279" s="10"/>
      <c r="BM279" s="10"/>
      <c r="BN279" s="10"/>
      <c r="BO279" s="10"/>
      <c r="BP279" s="10"/>
      <c r="BQ279" s="10"/>
      <c r="BR279" s="10"/>
      <c r="BS279" s="10"/>
      <c r="BT279" s="10"/>
      <c r="BU279" s="10"/>
      <c r="BV279" s="10"/>
      <c r="BW279" s="10"/>
      <c r="BX279" s="10"/>
      <c r="BY279" s="10"/>
      <c r="BZ279" s="10"/>
      <c r="CA279" s="10"/>
      <c r="CB279" s="10"/>
      <c r="CC279" s="10"/>
      <c r="CD279" s="10"/>
      <c r="CE279" s="10"/>
      <c r="CF279" s="10"/>
      <c r="CG279" s="10"/>
    </row>
    <row r="280" spans="1:85" x14ac:dyDescent="0.25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4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4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  <c r="BA280" s="14"/>
      <c r="BB280" s="10"/>
      <c r="BC280" s="10"/>
      <c r="BD280" s="10"/>
      <c r="BE280" s="10"/>
      <c r="BF280" s="10"/>
      <c r="BG280" s="10"/>
      <c r="BH280" s="10"/>
      <c r="BI280" s="10"/>
      <c r="BJ280" s="10"/>
      <c r="BK280" s="10"/>
      <c r="BL280" s="10"/>
      <c r="BM280" s="10"/>
      <c r="BN280" s="10"/>
      <c r="BO280" s="10"/>
      <c r="BP280" s="10"/>
      <c r="BQ280" s="10"/>
      <c r="BR280" s="10"/>
      <c r="BS280" s="10"/>
      <c r="BT280" s="10"/>
      <c r="BU280" s="10"/>
      <c r="BV280" s="10"/>
      <c r="BW280" s="10"/>
      <c r="BX280" s="10"/>
      <c r="BY280" s="10"/>
      <c r="BZ280" s="10"/>
      <c r="CA280" s="10"/>
      <c r="CB280" s="10"/>
      <c r="CC280" s="10"/>
      <c r="CD280" s="10"/>
      <c r="CE280" s="10"/>
      <c r="CF280" s="10"/>
      <c r="CG280" s="10"/>
    </row>
    <row r="281" spans="1:85" x14ac:dyDescent="0.25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4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4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  <c r="BA281" s="14"/>
      <c r="BB281" s="10"/>
      <c r="BC281" s="10"/>
      <c r="BD281" s="10"/>
      <c r="BE281" s="10"/>
      <c r="BF281" s="10"/>
      <c r="BG281" s="10"/>
      <c r="BH281" s="10"/>
      <c r="BI281" s="10"/>
      <c r="BJ281" s="10"/>
      <c r="BK281" s="10"/>
      <c r="BL281" s="10"/>
      <c r="BM281" s="10"/>
      <c r="BN281" s="10"/>
      <c r="BO281" s="10"/>
      <c r="BP281" s="10"/>
      <c r="BQ281" s="10"/>
      <c r="BR281" s="10"/>
      <c r="BS281" s="10"/>
      <c r="BT281" s="10"/>
      <c r="BU281" s="10"/>
      <c r="BV281" s="10"/>
      <c r="BW281" s="10"/>
      <c r="BX281" s="10"/>
      <c r="BY281" s="10"/>
      <c r="BZ281" s="10"/>
      <c r="CA281" s="10"/>
      <c r="CB281" s="10"/>
      <c r="CC281" s="10"/>
      <c r="CD281" s="10"/>
      <c r="CE281" s="10"/>
      <c r="CF281" s="10"/>
      <c r="CG281" s="10"/>
    </row>
    <row r="282" spans="1:85" x14ac:dyDescent="0.25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4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4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  <c r="BA282" s="14"/>
      <c r="BB282" s="10"/>
      <c r="BC282" s="10"/>
      <c r="BD282" s="10"/>
      <c r="BE282" s="10"/>
      <c r="BF282" s="10"/>
      <c r="BG282" s="10"/>
      <c r="BH282" s="10"/>
      <c r="BI282" s="10"/>
      <c r="BJ282" s="10"/>
      <c r="BK282" s="10"/>
      <c r="BL282" s="10"/>
      <c r="BM282" s="10"/>
      <c r="BN282" s="10"/>
      <c r="BO282" s="10"/>
      <c r="BP282" s="10"/>
      <c r="BQ282" s="10"/>
      <c r="BR282" s="10"/>
      <c r="BS282" s="10"/>
      <c r="BT282" s="10"/>
      <c r="BU282" s="10"/>
      <c r="BV282" s="10"/>
      <c r="BW282" s="10"/>
      <c r="BX282" s="10"/>
      <c r="BY282" s="10"/>
      <c r="BZ282" s="10"/>
      <c r="CA282" s="10"/>
      <c r="CB282" s="10"/>
      <c r="CC282" s="10"/>
      <c r="CD282" s="10"/>
      <c r="CE282" s="10"/>
      <c r="CF282" s="10"/>
      <c r="CG282" s="10"/>
    </row>
    <row r="283" spans="1:85" x14ac:dyDescent="0.25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4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4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  <c r="BA283" s="14"/>
      <c r="BB283" s="10"/>
      <c r="BC283" s="10"/>
      <c r="BD283" s="10"/>
      <c r="BE283" s="10"/>
      <c r="BF283" s="10"/>
      <c r="BG283" s="10"/>
      <c r="BH283" s="10"/>
      <c r="BI283" s="10"/>
      <c r="BJ283" s="10"/>
      <c r="BK283" s="10"/>
      <c r="BL283" s="10"/>
      <c r="BM283" s="10"/>
      <c r="BN283" s="10"/>
      <c r="BO283" s="10"/>
      <c r="BP283" s="10"/>
      <c r="BQ283" s="10"/>
      <c r="BR283" s="10"/>
      <c r="BS283" s="10"/>
      <c r="BT283" s="10"/>
      <c r="BU283" s="10"/>
      <c r="BV283" s="10"/>
      <c r="BW283" s="10"/>
      <c r="BX283" s="10"/>
      <c r="BY283" s="10"/>
      <c r="BZ283" s="10"/>
      <c r="CA283" s="10"/>
      <c r="CB283" s="10"/>
      <c r="CC283" s="10"/>
      <c r="CD283" s="10"/>
      <c r="CE283" s="10"/>
      <c r="CF283" s="10"/>
      <c r="CG283" s="10"/>
    </row>
    <row r="284" spans="1:85" x14ac:dyDescent="0.25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4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4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  <c r="BA284" s="14"/>
      <c r="BB284" s="10"/>
      <c r="BC284" s="10"/>
      <c r="BD284" s="10"/>
      <c r="BE284" s="10"/>
      <c r="BF284" s="10"/>
      <c r="BG284" s="10"/>
      <c r="BH284" s="10"/>
      <c r="BI284" s="10"/>
      <c r="BJ284" s="10"/>
      <c r="BK284" s="10"/>
      <c r="BL284" s="10"/>
      <c r="BM284" s="10"/>
      <c r="BN284" s="10"/>
      <c r="BO284" s="10"/>
      <c r="BP284" s="10"/>
      <c r="BQ284" s="10"/>
      <c r="BR284" s="10"/>
      <c r="BS284" s="10"/>
      <c r="BT284" s="10"/>
      <c r="BU284" s="10"/>
      <c r="BV284" s="10"/>
      <c r="BW284" s="10"/>
      <c r="BX284" s="10"/>
      <c r="BY284" s="10"/>
      <c r="BZ284" s="10"/>
      <c r="CA284" s="10"/>
      <c r="CB284" s="10"/>
      <c r="CC284" s="10"/>
      <c r="CD284" s="10"/>
      <c r="CE284" s="10"/>
      <c r="CF284" s="10"/>
      <c r="CG284" s="10"/>
    </row>
    <row r="285" spans="1:85" x14ac:dyDescent="0.25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4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4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  <c r="BA285" s="14"/>
      <c r="BB285" s="10"/>
      <c r="BC285" s="10"/>
      <c r="BD285" s="10"/>
      <c r="BE285" s="10"/>
      <c r="BF285" s="10"/>
      <c r="BG285" s="10"/>
      <c r="BH285" s="10"/>
      <c r="BI285" s="10"/>
      <c r="BJ285" s="10"/>
      <c r="BK285" s="10"/>
      <c r="BL285" s="10"/>
      <c r="BM285" s="10"/>
      <c r="BN285" s="10"/>
      <c r="BO285" s="10"/>
      <c r="BP285" s="10"/>
      <c r="BQ285" s="10"/>
      <c r="BR285" s="10"/>
      <c r="BS285" s="10"/>
      <c r="BT285" s="10"/>
      <c r="BU285" s="10"/>
      <c r="BV285" s="10"/>
      <c r="BW285" s="10"/>
      <c r="BX285" s="10"/>
      <c r="BY285" s="10"/>
      <c r="BZ285" s="10"/>
      <c r="CA285" s="10"/>
      <c r="CB285" s="10"/>
      <c r="CC285" s="10"/>
      <c r="CD285" s="10"/>
      <c r="CE285" s="10"/>
      <c r="CF285" s="10"/>
      <c r="CG285" s="10"/>
    </row>
    <row r="286" spans="1:85" x14ac:dyDescent="0.25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4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4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  <c r="BA286" s="14"/>
      <c r="BB286" s="10"/>
      <c r="BC286" s="10"/>
      <c r="BD286" s="10"/>
      <c r="BE286" s="10"/>
      <c r="BF286" s="10"/>
      <c r="BG286" s="10"/>
      <c r="BH286" s="10"/>
      <c r="BI286" s="10"/>
      <c r="BJ286" s="10"/>
      <c r="BK286" s="10"/>
      <c r="BL286" s="10"/>
      <c r="BM286" s="10"/>
      <c r="BN286" s="10"/>
      <c r="BO286" s="10"/>
      <c r="BP286" s="10"/>
      <c r="BQ286" s="10"/>
      <c r="BR286" s="10"/>
      <c r="BS286" s="10"/>
      <c r="BT286" s="10"/>
      <c r="BU286" s="10"/>
      <c r="BV286" s="10"/>
      <c r="BW286" s="10"/>
      <c r="BX286" s="10"/>
      <c r="BY286" s="10"/>
      <c r="BZ286" s="10"/>
      <c r="CA286" s="10"/>
      <c r="CB286" s="10"/>
      <c r="CC286" s="10"/>
      <c r="CD286" s="10"/>
      <c r="CE286" s="10"/>
      <c r="CF286" s="10"/>
      <c r="CG286" s="10"/>
    </row>
    <row r="287" spans="1:85" x14ac:dyDescent="0.25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4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4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  <c r="BA287" s="14"/>
      <c r="BB287" s="10"/>
      <c r="BC287" s="10"/>
      <c r="BD287" s="10"/>
      <c r="BE287" s="10"/>
      <c r="BF287" s="10"/>
      <c r="BG287" s="10"/>
      <c r="BH287" s="10"/>
      <c r="BI287" s="10"/>
      <c r="BJ287" s="10"/>
      <c r="BK287" s="10"/>
      <c r="BL287" s="10"/>
      <c r="BM287" s="10"/>
      <c r="BN287" s="10"/>
      <c r="BO287" s="10"/>
      <c r="BP287" s="10"/>
      <c r="BQ287" s="10"/>
      <c r="BR287" s="10"/>
      <c r="BS287" s="10"/>
      <c r="BT287" s="10"/>
      <c r="BU287" s="10"/>
      <c r="BV287" s="10"/>
      <c r="BW287" s="10"/>
      <c r="BX287" s="10"/>
      <c r="BY287" s="10"/>
      <c r="BZ287" s="10"/>
      <c r="CA287" s="10"/>
      <c r="CB287" s="10"/>
      <c r="CC287" s="10"/>
      <c r="CD287" s="10"/>
      <c r="CE287" s="10"/>
      <c r="CF287" s="10"/>
      <c r="CG287" s="10"/>
    </row>
    <row r="288" spans="1:85" x14ac:dyDescent="0.25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4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4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  <c r="BA288" s="14"/>
      <c r="BB288" s="10"/>
      <c r="BC288" s="10"/>
      <c r="BD288" s="10"/>
      <c r="BE288" s="10"/>
      <c r="BF288" s="10"/>
      <c r="BG288" s="10"/>
      <c r="BH288" s="10"/>
      <c r="BI288" s="10"/>
      <c r="BJ288" s="10"/>
      <c r="BK288" s="10"/>
      <c r="BL288" s="10"/>
      <c r="BM288" s="10"/>
      <c r="BN288" s="10"/>
      <c r="BO288" s="10"/>
      <c r="BP288" s="10"/>
      <c r="BQ288" s="10"/>
      <c r="BR288" s="10"/>
      <c r="BS288" s="10"/>
      <c r="BT288" s="10"/>
      <c r="BU288" s="10"/>
      <c r="BV288" s="10"/>
      <c r="BW288" s="10"/>
      <c r="BX288" s="10"/>
      <c r="BY288" s="10"/>
      <c r="BZ288" s="10"/>
      <c r="CA288" s="10"/>
      <c r="CB288" s="10"/>
      <c r="CC288" s="10"/>
      <c r="CD288" s="10"/>
      <c r="CE288" s="10"/>
      <c r="CF288" s="10"/>
      <c r="CG288" s="10"/>
    </row>
    <row r="289" spans="1:85" x14ac:dyDescent="0.25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4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4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  <c r="BA289" s="14"/>
      <c r="BB289" s="10"/>
      <c r="BC289" s="10"/>
      <c r="BD289" s="10"/>
      <c r="BE289" s="10"/>
      <c r="BF289" s="10"/>
      <c r="BG289" s="10"/>
      <c r="BH289" s="10"/>
      <c r="BI289" s="10"/>
      <c r="BJ289" s="10"/>
      <c r="BK289" s="10"/>
      <c r="BL289" s="10"/>
      <c r="BM289" s="10"/>
      <c r="BN289" s="10"/>
      <c r="BO289" s="10"/>
      <c r="BP289" s="10"/>
      <c r="BQ289" s="10"/>
      <c r="BR289" s="10"/>
      <c r="BS289" s="10"/>
      <c r="BT289" s="10"/>
      <c r="BU289" s="10"/>
      <c r="BV289" s="10"/>
      <c r="BW289" s="10"/>
      <c r="BX289" s="10"/>
      <c r="BY289" s="10"/>
      <c r="BZ289" s="10"/>
      <c r="CA289" s="10"/>
      <c r="CB289" s="10"/>
      <c r="CC289" s="10"/>
      <c r="CD289" s="10"/>
      <c r="CE289" s="10"/>
      <c r="CF289" s="10"/>
      <c r="CG289" s="10"/>
    </row>
    <row r="290" spans="1:85" x14ac:dyDescent="0.25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4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4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  <c r="BA290" s="14"/>
      <c r="BB290" s="10"/>
      <c r="BC290" s="10"/>
      <c r="BD290" s="10"/>
      <c r="BE290" s="10"/>
      <c r="BF290" s="10"/>
      <c r="BG290" s="10"/>
      <c r="BH290" s="10"/>
      <c r="BI290" s="10"/>
      <c r="BJ290" s="10"/>
      <c r="BK290" s="10"/>
      <c r="BL290" s="10"/>
      <c r="BM290" s="10"/>
      <c r="BN290" s="10"/>
      <c r="BO290" s="10"/>
      <c r="BP290" s="10"/>
      <c r="BQ290" s="10"/>
      <c r="BR290" s="10"/>
      <c r="BS290" s="10"/>
      <c r="BT290" s="10"/>
      <c r="BU290" s="10"/>
      <c r="BV290" s="10"/>
      <c r="BW290" s="10"/>
      <c r="BX290" s="10"/>
      <c r="BY290" s="10"/>
      <c r="BZ290" s="10"/>
      <c r="CA290" s="10"/>
      <c r="CB290" s="10"/>
      <c r="CC290" s="10"/>
      <c r="CD290" s="10"/>
      <c r="CE290" s="10"/>
      <c r="CF290" s="10"/>
      <c r="CG290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Mrd telaio 2</vt:lpstr>
      <vt:lpstr>Mrd telaio 13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2017-01-16T12:44:06Z</dcterms:created>
  <dcterms:modified xsi:type="dcterms:W3CDTF">2017-02-13T19:41:54Z</dcterms:modified>
</cp:coreProperties>
</file>